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1820" activeTab="0"/>
  </bookViews>
  <sheets>
    <sheet name="4总分排名" sheetId="1" r:id="rId1"/>
  </sheets>
  <definedNames>
    <definedName name="_xlnm.Print_Area" localSheetId="0">'4总分排名'!$A$1:$M$55</definedName>
    <definedName name="_xlnm.Print_Titles" localSheetId="0">'4总分排名'!$1:$1</definedName>
  </definedNames>
  <calcPr fullCalcOnLoad="1"/>
</workbook>
</file>

<file path=xl/sharedStrings.xml><?xml version="1.0" encoding="utf-8"?>
<sst xmlns="http://schemas.openxmlformats.org/spreadsheetml/2006/main" count="380" uniqueCount="190">
  <si>
    <t>考试总考分汇总及排名表</t>
  </si>
  <si>
    <t>单位名称</t>
  </si>
  <si>
    <t>职位名称</t>
  </si>
  <si>
    <t>考生姓名</t>
  </si>
  <si>
    <t>准考证号</t>
  </si>
  <si>
    <t>能力
成绩</t>
  </si>
  <si>
    <t>申论
成绩</t>
  </si>
  <si>
    <t>笔试折合成绩</t>
  </si>
  <si>
    <t>加分</t>
  </si>
  <si>
    <t>笔试折合总成绩（含加分）</t>
  </si>
  <si>
    <t>面试折
合成绩</t>
  </si>
  <si>
    <t>总考分</t>
  </si>
  <si>
    <t>职位
排名</t>
  </si>
  <si>
    <t>备注</t>
  </si>
  <si>
    <t>乐山市</t>
  </si>
  <si>
    <t>贾佳杰</t>
  </si>
  <si>
    <t>7742221043314</t>
  </si>
  <si>
    <t>64</t>
  </si>
  <si>
    <t>71</t>
  </si>
  <si>
    <t>1</t>
  </si>
  <si>
    <t>乐山市</t>
  </si>
  <si>
    <t>毕奇</t>
  </si>
  <si>
    <t>7742221043317</t>
  </si>
  <si>
    <t>59</t>
  </si>
  <si>
    <t>69.5</t>
  </si>
  <si>
    <t>2</t>
  </si>
  <si>
    <t>兰凤慧</t>
  </si>
  <si>
    <t>7742221043309</t>
  </si>
  <si>
    <t>53</t>
  </si>
  <si>
    <t>67.5</t>
  </si>
  <si>
    <t>3</t>
  </si>
  <si>
    <t>范忠梅</t>
  </si>
  <si>
    <t>7742221043316</t>
  </si>
  <si>
    <t>63</t>
  </si>
  <si>
    <t>4</t>
  </si>
  <si>
    <t>先伟</t>
  </si>
  <si>
    <t>7742221043318</t>
  </si>
  <si>
    <t>58</t>
  </si>
  <si>
    <t>63</t>
  </si>
  <si>
    <t>5</t>
  </si>
  <si>
    <t>谭泊兰</t>
  </si>
  <si>
    <t>7742221043319</t>
  </si>
  <si>
    <t>55</t>
  </si>
  <si>
    <t>66.5</t>
  </si>
  <si>
    <t>6</t>
  </si>
  <si>
    <t>五通桥区（男）</t>
  </si>
  <si>
    <t>张浩然</t>
  </si>
  <si>
    <t>7742221043408</t>
  </si>
  <si>
    <t>65</t>
  </si>
  <si>
    <t>黄浩</t>
  </si>
  <si>
    <t>7742221043401</t>
  </si>
  <si>
    <t>77</t>
  </si>
  <si>
    <t>73</t>
  </si>
  <si>
    <t>李擎阳</t>
  </si>
  <si>
    <t>7742221043328</t>
  </si>
  <si>
    <t>68</t>
  </si>
  <si>
    <t>73</t>
  </si>
  <si>
    <t>曾星锐</t>
  </si>
  <si>
    <t>7742221043402</t>
  </si>
  <si>
    <t>崔桐</t>
  </si>
  <si>
    <t>7742221043326</t>
  </si>
  <si>
    <t>68</t>
  </si>
  <si>
    <t>62.5</t>
  </si>
  <si>
    <t>程云龙</t>
  </si>
  <si>
    <t>7742221043404</t>
  </si>
  <si>
    <t>73.5</t>
  </si>
  <si>
    <t>五通桥区（女）</t>
  </si>
  <si>
    <t>宋凯芹</t>
  </si>
  <si>
    <t>7742221043420</t>
  </si>
  <si>
    <t>75</t>
  </si>
  <si>
    <t>71.5</t>
  </si>
  <si>
    <t>郭玲玉</t>
  </si>
  <si>
    <t>7742221043608</t>
  </si>
  <si>
    <t>70</t>
  </si>
  <si>
    <t>79</t>
  </si>
  <si>
    <t>刘珊珊</t>
  </si>
  <si>
    <t>7742221043522</t>
  </si>
  <si>
    <t>刘俊利</t>
  </si>
  <si>
    <t>7742221043509</t>
  </si>
  <si>
    <t>72</t>
  </si>
  <si>
    <t>周美虹</t>
  </si>
  <si>
    <t>7742221043516</t>
  </si>
  <si>
    <t>吴颖</t>
  </si>
  <si>
    <t>7742221043416</t>
  </si>
  <si>
    <t>74.5</t>
  </si>
  <si>
    <t>杨丹</t>
  </si>
  <si>
    <t>7742221043605</t>
  </si>
  <si>
    <t>61</t>
  </si>
  <si>
    <t>77.5</t>
  </si>
  <si>
    <t>7</t>
  </si>
  <si>
    <t>弃权</t>
  </si>
  <si>
    <t>犍为县（男）</t>
  </si>
  <si>
    <t>柯磊</t>
  </si>
  <si>
    <t>7742221043710</t>
  </si>
  <si>
    <t>董操</t>
  </si>
  <si>
    <t>7742221043706</t>
  </si>
  <si>
    <t>63.5</t>
  </si>
  <si>
    <t>巫豪</t>
  </si>
  <si>
    <t>7742221043703</t>
  </si>
  <si>
    <t>62</t>
  </si>
  <si>
    <t>3</t>
  </si>
  <si>
    <t>犍为县（女）</t>
  </si>
  <si>
    <t>江红玉</t>
  </si>
  <si>
    <t>7742221043726</t>
  </si>
  <si>
    <t>刘玉洁</t>
  </si>
  <si>
    <t>7742221043724</t>
  </si>
  <si>
    <t>66</t>
  </si>
  <si>
    <t>林莉炜</t>
  </si>
  <si>
    <t>7742221043717</t>
  </si>
  <si>
    <t>67</t>
  </si>
  <si>
    <t>夹江县（男）</t>
  </si>
  <si>
    <t>宋腾</t>
  </si>
  <si>
    <t>7742221043729</t>
  </si>
  <si>
    <t>69</t>
  </si>
  <si>
    <t>黄杜宁</t>
  </si>
  <si>
    <t>7742221043727</t>
  </si>
  <si>
    <t>74</t>
  </si>
  <si>
    <t>欧迟阳</t>
  </si>
  <si>
    <t>7742221043809</t>
  </si>
  <si>
    <t>66</t>
  </si>
  <si>
    <t>71</t>
  </si>
  <si>
    <t>立波</t>
  </si>
  <si>
    <t>7742221043810</t>
  </si>
  <si>
    <t>62</t>
  </si>
  <si>
    <t>宿凌</t>
  </si>
  <si>
    <t>7742221043807</t>
  </si>
  <si>
    <t>67</t>
  </si>
  <si>
    <t>吴岳蔚</t>
  </si>
  <si>
    <t>7742221043802</t>
  </si>
  <si>
    <t>夹江县（女）</t>
  </si>
  <si>
    <t>宋月</t>
  </si>
  <si>
    <t>7742221043907</t>
  </si>
  <si>
    <t>72</t>
  </si>
  <si>
    <t>干群</t>
  </si>
  <si>
    <t>7742221043922</t>
  </si>
  <si>
    <t>74</t>
  </si>
  <si>
    <t>王茂欢</t>
  </si>
  <si>
    <t>7742221043917</t>
  </si>
  <si>
    <t>76</t>
  </si>
  <si>
    <t>王盛兰</t>
  </si>
  <si>
    <t>7742221043913</t>
  </si>
  <si>
    <t>69</t>
  </si>
  <si>
    <t>乔梓琴</t>
  </si>
  <si>
    <t>7742221043815</t>
  </si>
  <si>
    <t>67.5</t>
  </si>
  <si>
    <t>宋予乔</t>
  </si>
  <si>
    <t>7742221043822</t>
  </si>
  <si>
    <t>78</t>
  </si>
  <si>
    <t>马边县（男）</t>
  </si>
  <si>
    <t>张博彦</t>
  </si>
  <si>
    <t>7742221043929</t>
  </si>
  <si>
    <t>任建宇</t>
  </si>
  <si>
    <t>7742221044003</t>
  </si>
  <si>
    <t>76</t>
  </si>
  <si>
    <t>阿落罗波</t>
  </si>
  <si>
    <t>7742221043925</t>
  </si>
  <si>
    <t>李建军</t>
  </si>
  <si>
    <t>7742221043926</t>
  </si>
  <si>
    <t>吉瓦石波</t>
  </si>
  <si>
    <t>7742221043927</t>
  </si>
  <si>
    <t>58</t>
  </si>
  <si>
    <t>李金龙</t>
  </si>
  <si>
    <t>7742221044002</t>
  </si>
  <si>
    <t>马边县（女）</t>
  </si>
  <si>
    <t>司堵丁尔</t>
  </si>
  <si>
    <t>7742221044021</t>
  </si>
  <si>
    <t>65</t>
  </si>
  <si>
    <t>75.5</t>
  </si>
  <si>
    <t>李春霖</t>
  </si>
  <si>
    <t>7742221044007</t>
  </si>
  <si>
    <t>72.5</t>
  </si>
  <si>
    <t>周红延</t>
  </si>
  <si>
    <t>7742221044015</t>
  </si>
  <si>
    <t>71.5</t>
  </si>
  <si>
    <t>毛丽娜</t>
  </si>
  <si>
    <t>7742221044009</t>
  </si>
  <si>
    <t>78.5</t>
  </si>
  <si>
    <t>乔小洋</t>
  </si>
  <si>
    <t>7742221044020</t>
  </si>
  <si>
    <t>60</t>
  </si>
  <si>
    <t>许亚侨</t>
  </si>
  <si>
    <t>7742221044008</t>
  </si>
  <si>
    <t>65.5</t>
  </si>
  <si>
    <t>峨眉山市</t>
  </si>
  <si>
    <t>许瑶</t>
  </si>
  <si>
    <t>7742221043623</t>
  </si>
  <si>
    <t>罗燕</t>
  </si>
  <si>
    <t>7742221043617</t>
  </si>
  <si>
    <t>杨雪琴</t>
  </si>
  <si>
    <t>7742221043619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</si>
</sst>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name val="方正黑体_GBK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31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9246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924675" y="1799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9246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9246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9246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3630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363075" y="1799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3630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3630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363075" y="436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71" zoomScalePageLayoutView="0" workbookViewId="0" topLeftCell="A1">
      <selection activeCell="A55" sqref="A55:M55"/>
    </sheetView>
  </sheetViews>
  <sheetFormatPr defaultColWidth="9.00390625" defaultRowHeight="19.5" customHeight="1"/>
  <cols>
    <col min="1" max="1" width="10.00390625" style="0" customWidth="1"/>
    <col min="2" max="2" width="13.75390625" style="0" customWidth="1"/>
    <col min="3" max="3" width="9.50390625" style="0" customWidth="1"/>
    <col min="4" max="4" width="17.375" style="0" customWidth="1"/>
    <col min="5" max="5" width="7.25390625" style="0" customWidth="1"/>
    <col min="6" max="6" width="7.00390625" style="0" customWidth="1"/>
    <col min="7" max="7" width="9.125" style="0" customWidth="1"/>
    <col min="8" max="8" width="6.625" style="0" customWidth="1"/>
    <col min="9" max="9" width="10.25390625" style="0" customWidth="1"/>
    <col min="10" max="10" width="8.625" style="0" customWidth="1"/>
    <col min="11" max="11" width="8.875" style="0" customWidth="1"/>
    <col min="12" max="12" width="6.75390625" style="0" customWidth="1"/>
    <col min="13" max="13" width="7.75390625" style="0" customWidth="1"/>
  </cols>
  <sheetData>
    <row r="1" spans="1:13" s="1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7" customFormat="1" ht="24.75" customHeight="1">
      <c r="A3" s="3" t="s">
        <v>14</v>
      </c>
      <c r="B3" s="3" t="s">
        <v>14</v>
      </c>
      <c r="C3" s="4" t="s">
        <v>15</v>
      </c>
      <c r="D3" s="5" t="s">
        <v>16</v>
      </c>
      <c r="E3" s="5" t="s">
        <v>17</v>
      </c>
      <c r="F3" s="5" t="s">
        <v>18</v>
      </c>
      <c r="G3" s="6">
        <f>0.25*(F3+E3)</f>
        <v>33.75</v>
      </c>
      <c r="H3" s="6"/>
      <c r="I3" s="6">
        <f>G3</f>
        <v>33.75</v>
      </c>
      <c r="J3" s="6">
        <f>79.8/2</f>
        <v>39.9</v>
      </c>
      <c r="K3" s="6">
        <f>SUM(I3:J3)</f>
        <v>73.65</v>
      </c>
      <c r="L3" s="5" t="s">
        <v>19</v>
      </c>
      <c r="M3" s="5"/>
    </row>
    <row r="4" spans="1:13" s="7" customFormat="1" ht="24.75" customHeight="1">
      <c r="A4" s="3" t="s">
        <v>20</v>
      </c>
      <c r="B4" s="3" t="s">
        <v>20</v>
      </c>
      <c r="C4" s="4" t="s">
        <v>21</v>
      </c>
      <c r="D4" s="5" t="s">
        <v>22</v>
      </c>
      <c r="E4" s="5" t="s">
        <v>23</v>
      </c>
      <c r="F4" s="5" t="s">
        <v>24</v>
      </c>
      <c r="G4" s="6">
        <f>0.25*(F4+E4)</f>
        <v>32.125</v>
      </c>
      <c r="H4" s="6"/>
      <c r="I4" s="6">
        <f>G4</f>
        <v>32.125</v>
      </c>
      <c r="J4" s="6">
        <f>78.6/2</f>
        <v>39.3</v>
      </c>
      <c r="K4" s="6">
        <f>SUM(I4:J4)</f>
        <v>71.425</v>
      </c>
      <c r="L4" s="5" t="s">
        <v>25</v>
      </c>
      <c r="M4" s="5"/>
    </row>
    <row r="5" spans="1:13" s="7" customFormat="1" ht="24.75" customHeight="1">
      <c r="A5" s="3" t="s">
        <v>20</v>
      </c>
      <c r="B5" s="3" t="s">
        <v>20</v>
      </c>
      <c r="C5" s="4" t="s">
        <v>26</v>
      </c>
      <c r="D5" s="5" t="s">
        <v>27</v>
      </c>
      <c r="E5" s="5" t="s">
        <v>28</v>
      </c>
      <c r="F5" s="5" t="s">
        <v>29</v>
      </c>
      <c r="G5" s="6">
        <f>0.25*(F5+E5)</f>
        <v>30.125</v>
      </c>
      <c r="H5" s="6"/>
      <c r="I5" s="6">
        <f>G5</f>
        <v>30.125</v>
      </c>
      <c r="J5" s="6">
        <f>81.5/2</f>
        <v>40.75</v>
      </c>
      <c r="K5" s="6">
        <f>SUM(I5:J5)</f>
        <v>70.875</v>
      </c>
      <c r="L5" s="5" t="s">
        <v>30</v>
      </c>
      <c r="M5" s="5"/>
    </row>
    <row r="6" spans="1:13" s="7" customFormat="1" ht="24.75" customHeight="1">
      <c r="A6" s="3" t="s">
        <v>20</v>
      </c>
      <c r="B6" s="3" t="s">
        <v>20</v>
      </c>
      <c r="C6" s="4" t="s">
        <v>31</v>
      </c>
      <c r="D6" s="5" t="s">
        <v>32</v>
      </c>
      <c r="E6" s="5" t="s">
        <v>17</v>
      </c>
      <c r="F6" s="5" t="s">
        <v>33</v>
      </c>
      <c r="G6" s="6">
        <f>0.25*(F6+E6)</f>
        <v>31.75</v>
      </c>
      <c r="H6" s="6"/>
      <c r="I6" s="6">
        <f>G6</f>
        <v>31.75</v>
      </c>
      <c r="J6" s="6">
        <f>78/2</f>
        <v>39</v>
      </c>
      <c r="K6" s="6">
        <f>SUM(I6:J6)</f>
        <v>70.75</v>
      </c>
      <c r="L6" s="5" t="s">
        <v>34</v>
      </c>
      <c r="M6" s="5"/>
    </row>
    <row r="7" spans="1:13" s="7" customFormat="1" ht="24.75" customHeight="1">
      <c r="A7" s="3" t="s">
        <v>20</v>
      </c>
      <c r="B7" s="3" t="s">
        <v>20</v>
      </c>
      <c r="C7" s="4" t="s">
        <v>35</v>
      </c>
      <c r="D7" s="5" t="s">
        <v>36</v>
      </c>
      <c r="E7" s="5" t="s">
        <v>37</v>
      </c>
      <c r="F7" s="5" t="s">
        <v>38</v>
      </c>
      <c r="G7" s="6">
        <f aca="true" t="shared" si="0" ref="G7:G54">0.25*(F7+E7)</f>
        <v>30.25</v>
      </c>
      <c r="H7" s="6"/>
      <c r="I7" s="6">
        <f aca="true" t="shared" si="1" ref="I7:I20">G7</f>
        <v>30.25</v>
      </c>
      <c r="J7" s="6">
        <f>78/2</f>
        <v>39</v>
      </c>
      <c r="K7" s="6">
        <f aca="true" t="shared" si="2" ref="K7:K54">SUM(I7:J7)</f>
        <v>69.25</v>
      </c>
      <c r="L7" s="5" t="s">
        <v>39</v>
      </c>
      <c r="M7" s="5"/>
    </row>
    <row r="8" spans="1:13" s="7" customFormat="1" ht="24.75" customHeight="1">
      <c r="A8" s="3" t="s">
        <v>20</v>
      </c>
      <c r="B8" s="3" t="s">
        <v>20</v>
      </c>
      <c r="C8" s="4" t="s">
        <v>40</v>
      </c>
      <c r="D8" s="5" t="s">
        <v>41</v>
      </c>
      <c r="E8" s="5" t="s">
        <v>42</v>
      </c>
      <c r="F8" s="5" t="s">
        <v>43</v>
      </c>
      <c r="G8" s="6">
        <f t="shared" si="0"/>
        <v>30.375</v>
      </c>
      <c r="H8" s="6"/>
      <c r="I8" s="6">
        <f t="shared" si="1"/>
        <v>30.375</v>
      </c>
      <c r="J8" s="6">
        <f>77/2</f>
        <v>38.5</v>
      </c>
      <c r="K8" s="6">
        <f t="shared" si="2"/>
        <v>68.875</v>
      </c>
      <c r="L8" s="5" t="s">
        <v>44</v>
      </c>
      <c r="M8" s="5"/>
    </row>
    <row r="9" spans="1:13" s="7" customFormat="1" ht="24.75" customHeight="1">
      <c r="A9" s="3" t="s">
        <v>20</v>
      </c>
      <c r="B9" s="3" t="s">
        <v>45</v>
      </c>
      <c r="C9" s="4" t="s">
        <v>46</v>
      </c>
      <c r="D9" s="5" t="s">
        <v>47</v>
      </c>
      <c r="E9" s="5" t="s">
        <v>18</v>
      </c>
      <c r="F9" s="5" t="s">
        <v>48</v>
      </c>
      <c r="G9" s="6">
        <f t="shared" si="0"/>
        <v>34</v>
      </c>
      <c r="H9" s="6"/>
      <c r="I9" s="6">
        <f t="shared" si="1"/>
        <v>34</v>
      </c>
      <c r="J9" s="6">
        <f>83.7/2</f>
        <v>41.85</v>
      </c>
      <c r="K9" s="6">
        <f t="shared" si="2"/>
        <v>75.85</v>
      </c>
      <c r="L9" s="5" t="s">
        <v>19</v>
      </c>
      <c r="M9" s="5"/>
    </row>
    <row r="10" spans="1:13" s="7" customFormat="1" ht="24.75" customHeight="1">
      <c r="A10" s="3" t="s">
        <v>20</v>
      </c>
      <c r="B10" s="3" t="s">
        <v>45</v>
      </c>
      <c r="C10" s="4" t="s">
        <v>49</v>
      </c>
      <c r="D10" s="5" t="s">
        <v>50</v>
      </c>
      <c r="E10" s="5" t="s">
        <v>51</v>
      </c>
      <c r="F10" s="5" t="s">
        <v>52</v>
      </c>
      <c r="G10" s="6">
        <f>0.25*(F10+E10)</f>
        <v>37.5</v>
      </c>
      <c r="H10" s="6"/>
      <c r="I10" s="6">
        <f>G10</f>
        <v>37.5</v>
      </c>
      <c r="J10" s="6">
        <f>76.6/2</f>
        <v>38.3</v>
      </c>
      <c r="K10" s="6">
        <f>SUM(I10:J10)</f>
        <v>75.8</v>
      </c>
      <c r="L10" s="5" t="s">
        <v>25</v>
      </c>
      <c r="M10" s="5"/>
    </row>
    <row r="11" spans="1:13" s="7" customFormat="1" ht="24.75" customHeight="1">
      <c r="A11" s="3" t="s">
        <v>20</v>
      </c>
      <c r="B11" s="3" t="s">
        <v>45</v>
      </c>
      <c r="C11" s="4" t="s">
        <v>53</v>
      </c>
      <c r="D11" s="5" t="s">
        <v>54</v>
      </c>
      <c r="E11" s="5" t="s">
        <v>55</v>
      </c>
      <c r="F11" s="5" t="s">
        <v>56</v>
      </c>
      <c r="G11" s="6">
        <f t="shared" si="0"/>
        <v>35.25</v>
      </c>
      <c r="H11" s="6"/>
      <c r="I11" s="6">
        <f t="shared" si="1"/>
        <v>35.25</v>
      </c>
      <c r="J11" s="6">
        <v>40</v>
      </c>
      <c r="K11" s="6">
        <f t="shared" si="2"/>
        <v>75.25</v>
      </c>
      <c r="L11" s="5" t="s">
        <v>30</v>
      </c>
      <c r="M11" s="5"/>
    </row>
    <row r="12" spans="1:13" s="7" customFormat="1" ht="24.75" customHeight="1">
      <c r="A12" s="3" t="s">
        <v>20</v>
      </c>
      <c r="B12" s="3" t="s">
        <v>45</v>
      </c>
      <c r="C12" s="4" t="s">
        <v>57</v>
      </c>
      <c r="D12" s="5" t="s">
        <v>58</v>
      </c>
      <c r="E12" s="5" t="s">
        <v>18</v>
      </c>
      <c r="F12" s="5" t="s">
        <v>55</v>
      </c>
      <c r="G12" s="6">
        <f>0.25*(F12+E12)</f>
        <v>34.75</v>
      </c>
      <c r="H12" s="6"/>
      <c r="I12" s="6">
        <f>G12</f>
        <v>34.75</v>
      </c>
      <c r="J12" s="6">
        <f>78.2/2</f>
        <v>39.1</v>
      </c>
      <c r="K12" s="6">
        <f>SUM(I12:J12)</f>
        <v>73.85</v>
      </c>
      <c r="L12" s="5" t="s">
        <v>34</v>
      </c>
      <c r="M12" s="5"/>
    </row>
    <row r="13" spans="1:13" s="7" customFormat="1" ht="24.75" customHeight="1">
      <c r="A13" s="3" t="s">
        <v>20</v>
      </c>
      <c r="B13" s="3" t="s">
        <v>45</v>
      </c>
      <c r="C13" s="4" t="s">
        <v>59</v>
      </c>
      <c r="D13" s="5" t="s">
        <v>60</v>
      </c>
      <c r="E13" s="5" t="s">
        <v>61</v>
      </c>
      <c r="F13" s="5" t="s">
        <v>62</v>
      </c>
      <c r="G13" s="6">
        <f t="shared" si="0"/>
        <v>32.625</v>
      </c>
      <c r="H13" s="6"/>
      <c r="I13" s="6">
        <f t="shared" si="1"/>
        <v>32.625</v>
      </c>
      <c r="J13" s="6">
        <v>40.24</v>
      </c>
      <c r="K13" s="6">
        <f t="shared" si="2"/>
        <v>72.86500000000001</v>
      </c>
      <c r="L13" s="5" t="s">
        <v>39</v>
      </c>
      <c r="M13" s="5"/>
    </row>
    <row r="14" spans="1:13" s="7" customFormat="1" ht="24.75" customHeight="1">
      <c r="A14" s="3" t="s">
        <v>20</v>
      </c>
      <c r="B14" s="3" t="s">
        <v>45</v>
      </c>
      <c r="C14" s="4" t="s">
        <v>63</v>
      </c>
      <c r="D14" s="5" t="s">
        <v>64</v>
      </c>
      <c r="E14" s="5" t="s">
        <v>33</v>
      </c>
      <c r="F14" s="5" t="s">
        <v>65</v>
      </c>
      <c r="G14" s="6">
        <f t="shared" si="0"/>
        <v>34.125</v>
      </c>
      <c r="H14" s="6"/>
      <c r="I14" s="6">
        <f t="shared" si="1"/>
        <v>34.125</v>
      </c>
      <c r="J14" s="6">
        <f>76.5/2</f>
        <v>38.25</v>
      </c>
      <c r="K14" s="6">
        <f t="shared" si="2"/>
        <v>72.375</v>
      </c>
      <c r="L14" s="5" t="s">
        <v>44</v>
      </c>
      <c r="M14" s="5"/>
    </row>
    <row r="15" spans="1:13" s="7" customFormat="1" ht="24.75" customHeight="1">
      <c r="A15" s="3" t="s">
        <v>20</v>
      </c>
      <c r="B15" s="3" t="s">
        <v>66</v>
      </c>
      <c r="C15" s="4" t="s">
        <v>67</v>
      </c>
      <c r="D15" s="5" t="s">
        <v>68</v>
      </c>
      <c r="E15" s="5" t="s">
        <v>69</v>
      </c>
      <c r="F15" s="5" t="s">
        <v>70</v>
      </c>
      <c r="G15" s="6">
        <f>0.25*(F15+E15)</f>
        <v>36.625</v>
      </c>
      <c r="H15" s="6"/>
      <c r="I15" s="6">
        <f>G15</f>
        <v>36.625</v>
      </c>
      <c r="J15" s="6">
        <f>82.7/2</f>
        <v>41.35</v>
      </c>
      <c r="K15" s="6">
        <f>SUM(I15:J15)</f>
        <v>77.975</v>
      </c>
      <c r="L15" s="5" t="s">
        <v>19</v>
      </c>
      <c r="M15" s="5"/>
    </row>
    <row r="16" spans="1:13" s="7" customFormat="1" ht="24.75" customHeight="1">
      <c r="A16" s="3" t="s">
        <v>20</v>
      </c>
      <c r="B16" s="3" t="s">
        <v>66</v>
      </c>
      <c r="C16" s="4" t="s">
        <v>71</v>
      </c>
      <c r="D16" s="5" t="s">
        <v>72</v>
      </c>
      <c r="E16" s="5" t="s">
        <v>73</v>
      </c>
      <c r="F16" s="5" t="s">
        <v>74</v>
      </c>
      <c r="G16" s="6">
        <f>0.25*(F16+E16)</f>
        <v>37.25</v>
      </c>
      <c r="H16" s="6"/>
      <c r="I16" s="6">
        <f>G16</f>
        <v>37.25</v>
      </c>
      <c r="J16" s="6">
        <f>40.3</f>
        <v>40.3</v>
      </c>
      <c r="K16" s="6">
        <f>SUM(I16:J16)</f>
        <v>77.55</v>
      </c>
      <c r="L16" s="5" t="s">
        <v>25</v>
      </c>
      <c r="M16" s="5"/>
    </row>
    <row r="17" spans="1:13" s="7" customFormat="1" ht="24.75" customHeight="1">
      <c r="A17" s="3" t="s">
        <v>20</v>
      </c>
      <c r="B17" s="3" t="s">
        <v>66</v>
      </c>
      <c r="C17" s="4" t="s">
        <v>75</v>
      </c>
      <c r="D17" s="5" t="s">
        <v>76</v>
      </c>
      <c r="E17" s="5" t="s">
        <v>69</v>
      </c>
      <c r="F17" s="5" t="s">
        <v>48</v>
      </c>
      <c r="G17" s="6">
        <f>0.25*(F17+E17)</f>
        <v>35</v>
      </c>
      <c r="H17" s="6"/>
      <c r="I17" s="6">
        <f>G17</f>
        <v>35</v>
      </c>
      <c r="J17" s="6">
        <f>83/2</f>
        <v>41.5</v>
      </c>
      <c r="K17" s="6">
        <f>SUM(I17:J17)</f>
        <v>76.5</v>
      </c>
      <c r="L17" s="5" t="s">
        <v>30</v>
      </c>
      <c r="M17" s="5"/>
    </row>
    <row r="18" spans="1:13" s="7" customFormat="1" ht="24.75" customHeight="1">
      <c r="A18" s="3" t="s">
        <v>20</v>
      </c>
      <c r="B18" s="3" t="s">
        <v>66</v>
      </c>
      <c r="C18" s="4" t="s">
        <v>77</v>
      </c>
      <c r="D18" s="5" t="s">
        <v>78</v>
      </c>
      <c r="E18" s="5" t="s">
        <v>73</v>
      </c>
      <c r="F18" s="5" t="s">
        <v>79</v>
      </c>
      <c r="G18" s="6">
        <f t="shared" si="0"/>
        <v>35.5</v>
      </c>
      <c r="H18" s="6"/>
      <c r="I18" s="6">
        <f t="shared" si="1"/>
        <v>35.5</v>
      </c>
      <c r="J18" s="6">
        <f>79.5/2</f>
        <v>39.75</v>
      </c>
      <c r="K18" s="6">
        <f t="shared" si="2"/>
        <v>75.25</v>
      </c>
      <c r="L18" s="5" t="s">
        <v>34</v>
      </c>
      <c r="M18" s="5"/>
    </row>
    <row r="19" spans="1:13" s="7" customFormat="1" ht="24.75" customHeight="1">
      <c r="A19" s="3" t="s">
        <v>20</v>
      </c>
      <c r="B19" s="3" t="s">
        <v>66</v>
      </c>
      <c r="C19" s="4" t="s">
        <v>80</v>
      </c>
      <c r="D19" s="5" t="s">
        <v>81</v>
      </c>
      <c r="E19" s="5" t="s">
        <v>61</v>
      </c>
      <c r="F19" s="5" t="s">
        <v>65</v>
      </c>
      <c r="G19" s="6">
        <f>0.25*(F19+E19)</f>
        <v>35.375</v>
      </c>
      <c r="H19" s="6"/>
      <c r="I19" s="6">
        <f>G19</f>
        <v>35.375</v>
      </c>
      <c r="J19" s="6">
        <f>79.1/2</f>
        <v>39.55</v>
      </c>
      <c r="K19" s="6">
        <f>SUM(I19:J19)</f>
        <v>74.925</v>
      </c>
      <c r="L19" s="5" t="s">
        <v>39</v>
      </c>
      <c r="M19" s="5"/>
    </row>
    <row r="20" spans="1:13" s="7" customFormat="1" ht="24.75" customHeight="1">
      <c r="A20" s="3" t="s">
        <v>20</v>
      </c>
      <c r="B20" s="3" t="s">
        <v>66</v>
      </c>
      <c r="C20" s="4" t="s">
        <v>82</v>
      </c>
      <c r="D20" s="5" t="s">
        <v>83</v>
      </c>
      <c r="E20" s="5" t="s">
        <v>17</v>
      </c>
      <c r="F20" s="5" t="s">
        <v>84</v>
      </c>
      <c r="G20" s="6">
        <f t="shared" si="0"/>
        <v>34.625</v>
      </c>
      <c r="H20" s="6"/>
      <c r="I20" s="6">
        <f t="shared" si="1"/>
        <v>34.625</v>
      </c>
      <c r="J20" s="6">
        <f>78.5/2</f>
        <v>39.25</v>
      </c>
      <c r="K20" s="6">
        <f t="shared" si="2"/>
        <v>73.875</v>
      </c>
      <c r="L20" s="5" t="s">
        <v>44</v>
      </c>
      <c r="M20" s="5"/>
    </row>
    <row r="21" spans="1:13" s="7" customFormat="1" ht="24.75" customHeight="1">
      <c r="A21" s="3" t="s">
        <v>20</v>
      </c>
      <c r="B21" s="3" t="s">
        <v>66</v>
      </c>
      <c r="C21" s="4" t="s">
        <v>85</v>
      </c>
      <c r="D21" s="5" t="s">
        <v>86</v>
      </c>
      <c r="E21" s="5" t="s">
        <v>87</v>
      </c>
      <c r="F21" s="5" t="s">
        <v>88</v>
      </c>
      <c r="G21" s="6">
        <f>0.25*(F21+E21)</f>
        <v>34.625</v>
      </c>
      <c r="H21" s="6"/>
      <c r="I21" s="6">
        <f>G21</f>
        <v>34.625</v>
      </c>
      <c r="J21" s="6"/>
      <c r="K21" s="6">
        <f>SUM(I21:J21)</f>
        <v>34.625</v>
      </c>
      <c r="L21" s="5" t="s">
        <v>89</v>
      </c>
      <c r="M21" s="5" t="s">
        <v>90</v>
      </c>
    </row>
    <row r="22" spans="1:13" s="7" customFormat="1" ht="24.75" customHeight="1">
      <c r="A22" s="3" t="s">
        <v>20</v>
      </c>
      <c r="B22" s="3" t="s">
        <v>91</v>
      </c>
      <c r="C22" s="4" t="s">
        <v>92</v>
      </c>
      <c r="D22" s="5" t="s">
        <v>93</v>
      </c>
      <c r="E22" s="5" t="s">
        <v>18</v>
      </c>
      <c r="F22" s="5" t="s">
        <v>17</v>
      </c>
      <c r="G22" s="6">
        <f>0.25*(F22+E22)</f>
        <v>33.75</v>
      </c>
      <c r="H22" s="6"/>
      <c r="I22" s="6">
        <f>G22</f>
        <v>33.75</v>
      </c>
      <c r="J22" s="6">
        <v>40.4</v>
      </c>
      <c r="K22" s="6">
        <f>SUM(I22:J22)</f>
        <v>74.15</v>
      </c>
      <c r="L22" s="5" t="s">
        <v>19</v>
      </c>
      <c r="M22" s="5"/>
    </row>
    <row r="23" spans="1:13" s="7" customFormat="1" ht="24.75" customHeight="1">
      <c r="A23" s="3" t="s">
        <v>20</v>
      </c>
      <c r="B23" s="3" t="s">
        <v>91</v>
      </c>
      <c r="C23" s="4" t="s">
        <v>94</v>
      </c>
      <c r="D23" s="5" t="s">
        <v>95</v>
      </c>
      <c r="E23" s="5" t="s">
        <v>61</v>
      </c>
      <c r="F23" s="5" t="s">
        <v>96</v>
      </c>
      <c r="G23" s="6">
        <f>0.25*(F23+E23)</f>
        <v>32.875</v>
      </c>
      <c r="H23" s="6"/>
      <c r="I23" s="6">
        <f>G23</f>
        <v>32.875</v>
      </c>
      <c r="J23" s="6">
        <v>39</v>
      </c>
      <c r="K23" s="6">
        <f>SUM(I23:J23)</f>
        <v>71.875</v>
      </c>
      <c r="L23" s="5" t="s">
        <v>25</v>
      </c>
      <c r="M23" s="5"/>
    </row>
    <row r="24" spans="1:13" s="7" customFormat="1" ht="24.75" customHeight="1">
      <c r="A24" s="3" t="s">
        <v>20</v>
      </c>
      <c r="B24" s="3" t="s">
        <v>91</v>
      </c>
      <c r="C24" s="4" t="s">
        <v>97</v>
      </c>
      <c r="D24" s="5" t="s">
        <v>98</v>
      </c>
      <c r="E24" s="5" t="s">
        <v>99</v>
      </c>
      <c r="F24" s="5" t="s">
        <v>70</v>
      </c>
      <c r="G24" s="6">
        <f t="shared" si="0"/>
        <v>33.375</v>
      </c>
      <c r="H24" s="6"/>
      <c r="I24" s="6">
        <f aca="true" t="shared" si="3" ref="I24:I54">G24</f>
        <v>33.375</v>
      </c>
      <c r="J24" s="6">
        <f>75.4/2</f>
        <v>37.7</v>
      </c>
      <c r="K24" s="6">
        <f t="shared" si="2"/>
        <v>71.075</v>
      </c>
      <c r="L24" s="5" t="s">
        <v>100</v>
      </c>
      <c r="M24" s="5"/>
    </row>
    <row r="25" spans="1:13" s="7" customFormat="1" ht="24.75" customHeight="1">
      <c r="A25" s="3" t="s">
        <v>20</v>
      </c>
      <c r="B25" s="3" t="s">
        <v>101</v>
      </c>
      <c r="C25" s="4" t="s">
        <v>102</v>
      </c>
      <c r="D25" s="5" t="s">
        <v>103</v>
      </c>
      <c r="E25" s="5" t="s">
        <v>33</v>
      </c>
      <c r="F25" s="5" t="s">
        <v>56</v>
      </c>
      <c r="G25" s="6">
        <f>0.25*(F25+E25)</f>
        <v>34</v>
      </c>
      <c r="H25" s="6"/>
      <c r="I25" s="6">
        <f>G25</f>
        <v>34</v>
      </c>
      <c r="J25" s="6">
        <v>41</v>
      </c>
      <c r="K25" s="6">
        <f>SUM(I25:J25)</f>
        <v>75</v>
      </c>
      <c r="L25" s="5" t="s">
        <v>19</v>
      </c>
      <c r="M25" s="5"/>
    </row>
    <row r="26" spans="1:13" s="7" customFormat="1" ht="24.75" customHeight="1">
      <c r="A26" s="3" t="s">
        <v>20</v>
      </c>
      <c r="B26" s="3" t="s">
        <v>101</v>
      </c>
      <c r="C26" s="4" t="s">
        <v>104</v>
      </c>
      <c r="D26" s="5" t="s">
        <v>105</v>
      </c>
      <c r="E26" s="5" t="s">
        <v>73</v>
      </c>
      <c r="F26" s="5" t="s">
        <v>106</v>
      </c>
      <c r="G26" s="6">
        <f t="shared" si="0"/>
        <v>34</v>
      </c>
      <c r="H26" s="6"/>
      <c r="I26" s="6">
        <f t="shared" si="3"/>
        <v>34</v>
      </c>
      <c r="J26" s="6">
        <f>78.8/2</f>
        <v>39.4</v>
      </c>
      <c r="K26" s="6">
        <f t="shared" si="2"/>
        <v>73.4</v>
      </c>
      <c r="L26" s="5" t="s">
        <v>25</v>
      </c>
      <c r="M26" s="5"/>
    </row>
    <row r="27" spans="1:13" s="7" customFormat="1" ht="24.75" customHeight="1">
      <c r="A27" s="3" t="s">
        <v>20</v>
      </c>
      <c r="B27" s="3" t="s">
        <v>101</v>
      </c>
      <c r="C27" s="4" t="s">
        <v>107</v>
      </c>
      <c r="D27" s="5" t="s">
        <v>108</v>
      </c>
      <c r="E27" s="5" t="s">
        <v>109</v>
      </c>
      <c r="F27" s="5" t="s">
        <v>106</v>
      </c>
      <c r="G27" s="6">
        <f t="shared" si="0"/>
        <v>33.25</v>
      </c>
      <c r="H27" s="6"/>
      <c r="I27" s="6">
        <f t="shared" si="3"/>
        <v>33.25</v>
      </c>
      <c r="J27" s="6">
        <f>80.3/2</f>
        <v>40.15</v>
      </c>
      <c r="K27" s="6">
        <f t="shared" si="2"/>
        <v>73.4</v>
      </c>
      <c r="L27" s="5" t="s">
        <v>25</v>
      </c>
      <c r="M27" s="5"/>
    </row>
    <row r="28" spans="1:13" s="7" customFormat="1" ht="24.75" customHeight="1">
      <c r="A28" s="3" t="s">
        <v>20</v>
      </c>
      <c r="B28" s="3" t="s">
        <v>110</v>
      </c>
      <c r="C28" s="4" t="s">
        <v>111</v>
      </c>
      <c r="D28" s="5" t="s">
        <v>112</v>
      </c>
      <c r="E28" s="5" t="s">
        <v>113</v>
      </c>
      <c r="F28" s="5" t="s">
        <v>29</v>
      </c>
      <c r="G28" s="6">
        <f>0.25*(F28+E28)</f>
        <v>34.125</v>
      </c>
      <c r="H28" s="6"/>
      <c r="I28" s="6">
        <f>G28</f>
        <v>34.125</v>
      </c>
      <c r="J28" s="6">
        <f>84.6/2</f>
        <v>42.3</v>
      </c>
      <c r="K28" s="6">
        <f>SUM(I28:J28)</f>
        <v>76.425</v>
      </c>
      <c r="L28" s="5" t="s">
        <v>19</v>
      </c>
      <c r="M28" s="5"/>
    </row>
    <row r="29" spans="1:13" s="7" customFormat="1" ht="24.75" customHeight="1">
      <c r="A29" s="3" t="s">
        <v>20</v>
      </c>
      <c r="B29" s="3" t="s">
        <v>110</v>
      </c>
      <c r="C29" s="4" t="s">
        <v>114</v>
      </c>
      <c r="D29" s="5" t="s">
        <v>115</v>
      </c>
      <c r="E29" s="5" t="s">
        <v>113</v>
      </c>
      <c r="F29" s="5" t="s">
        <v>116</v>
      </c>
      <c r="G29" s="6">
        <f>0.25*(F29+E29)</f>
        <v>35.75</v>
      </c>
      <c r="H29" s="6"/>
      <c r="I29" s="6">
        <f>G29</f>
        <v>35.75</v>
      </c>
      <c r="J29" s="6">
        <f>78.2/2</f>
        <v>39.1</v>
      </c>
      <c r="K29" s="6">
        <f>SUM(I29:J29)</f>
        <v>74.85</v>
      </c>
      <c r="L29" s="5" t="s">
        <v>25</v>
      </c>
      <c r="M29" s="5"/>
    </row>
    <row r="30" spans="1:13" s="7" customFormat="1" ht="24.75" customHeight="1">
      <c r="A30" s="3" t="s">
        <v>20</v>
      </c>
      <c r="B30" s="3" t="s">
        <v>110</v>
      </c>
      <c r="C30" s="4" t="s">
        <v>117</v>
      </c>
      <c r="D30" s="5" t="s">
        <v>118</v>
      </c>
      <c r="E30" s="5" t="s">
        <v>119</v>
      </c>
      <c r="F30" s="5" t="s">
        <v>120</v>
      </c>
      <c r="G30" s="6">
        <f>0.25*(F30+E30)</f>
        <v>34.25</v>
      </c>
      <c r="H30" s="6"/>
      <c r="I30" s="6">
        <f>G30</f>
        <v>34.25</v>
      </c>
      <c r="J30" s="6">
        <f>79.8/2</f>
        <v>39.9</v>
      </c>
      <c r="K30" s="6">
        <f>SUM(I30:J30)</f>
        <v>74.15</v>
      </c>
      <c r="L30" s="5" t="s">
        <v>30</v>
      </c>
      <c r="M30" s="5"/>
    </row>
    <row r="31" spans="1:13" s="7" customFormat="1" ht="24.75" customHeight="1">
      <c r="A31" s="3" t="s">
        <v>20</v>
      </c>
      <c r="B31" s="3" t="s">
        <v>110</v>
      </c>
      <c r="C31" s="4" t="s">
        <v>121</v>
      </c>
      <c r="D31" s="5" t="s">
        <v>122</v>
      </c>
      <c r="E31" s="5" t="s">
        <v>79</v>
      </c>
      <c r="F31" s="5" t="s">
        <v>123</v>
      </c>
      <c r="G31" s="6">
        <f t="shared" si="0"/>
        <v>33.5</v>
      </c>
      <c r="H31" s="6"/>
      <c r="I31" s="6">
        <f t="shared" si="3"/>
        <v>33.5</v>
      </c>
      <c r="J31" s="6">
        <f>81.2/2</f>
        <v>40.6</v>
      </c>
      <c r="K31" s="6">
        <f t="shared" si="2"/>
        <v>74.1</v>
      </c>
      <c r="L31" s="5" t="s">
        <v>34</v>
      </c>
      <c r="M31" s="5"/>
    </row>
    <row r="32" spans="1:13" s="7" customFormat="1" ht="24.75" customHeight="1">
      <c r="A32" s="3" t="s">
        <v>20</v>
      </c>
      <c r="B32" s="3" t="s">
        <v>110</v>
      </c>
      <c r="C32" s="4" t="s">
        <v>124</v>
      </c>
      <c r="D32" s="5" t="s">
        <v>125</v>
      </c>
      <c r="E32" s="5" t="s">
        <v>126</v>
      </c>
      <c r="F32" s="5" t="s">
        <v>29</v>
      </c>
      <c r="G32" s="6">
        <f>0.25*(F32+E32)</f>
        <v>33.625</v>
      </c>
      <c r="H32" s="6"/>
      <c r="I32" s="6">
        <f>G32</f>
        <v>33.625</v>
      </c>
      <c r="J32" s="6">
        <v>39.4</v>
      </c>
      <c r="K32" s="6">
        <f>SUM(I32:J32)</f>
        <v>73.025</v>
      </c>
      <c r="L32" s="5" t="s">
        <v>39</v>
      </c>
      <c r="M32" s="5"/>
    </row>
    <row r="33" spans="1:13" s="7" customFormat="1" ht="24.75" customHeight="1">
      <c r="A33" s="3" t="s">
        <v>20</v>
      </c>
      <c r="B33" s="3" t="s">
        <v>110</v>
      </c>
      <c r="C33" s="4" t="s">
        <v>127</v>
      </c>
      <c r="D33" s="5" t="s">
        <v>128</v>
      </c>
      <c r="E33" s="5" t="s">
        <v>56</v>
      </c>
      <c r="F33" s="5" t="s">
        <v>23</v>
      </c>
      <c r="G33" s="6">
        <f t="shared" si="0"/>
        <v>33</v>
      </c>
      <c r="H33" s="6"/>
      <c r="I33" s="6">
        <f t="shared" si="3"/>
        <v>33</v>
      </c>
      <c r="J33" s="6">
        <f>78.4/2</f>
        <v>39.2</v>
      </c>
      <c r="K33" s="6">
        <f t="shared" si="2"/>
        <v>72.2</v>
      </c>
      <c r="L33" s="5" t="s">
        <v>44</v>
      </c>
      <c r="M33" s="5"/>
    </row>
    <row r="34" spans="1:13" s="7" customFormat="1" ht="24.75" customHeight="1">
      <c r="A34" s="3" t="s">
        <v>20</v>
      </c>
      <c r="B34" s="3" t="s">
        <v>129</v>
      </c>
      <c r="C34" s="4" t="s">
        <v>130</v>
      </c>
      <c r="D34" s="5" t="s">
        <v>131</v>
      </c>
      <c r="E34" s="5" t="s">
        <v>18</v>
      </c>
      <c r="F34" s="5" t="s">
        <v>132</v>
      </c>
      <c r="G34" s="6">
        <f>0.25*(F34+E34)</f>
        <v>35.75</v>
      </c>
      <c r="H34" s="6"/>
      <c r="I34" s="6">
        <f>G34</f>
        <v>35.75</v>
      </c>
      <c r="J34" s="6">
        <v>42</v>
      </c>
      <c r="K34" s="6">
        <f>SUM(I34:J34)</f>
        <v>77.75</v>
      </c>
      <c r="L34" s="5" t="s">
        <v>19</v>
      </c>
      <c r="M34" s="5"/>
    </row>
    <row r="35" spans="1:13" s="7" customFormat="1" ht="24.75" customHeight="1">
      <c r="A35" s="3" t="s">
        <v>20</v>
      </c>
      <c r="B35" s="3" t="s">
        <v>129</v>
      </c>
      <c r="C35" s="4" t="s">
        <v>133</v>
      </c>
      <c r="D35" s="5" t="s">
        <v>134</v>
      </c>
      <c r="E35" s="5" t="s">
        <v>79</v>
      </c>
      <c r="F35" s="5" t="s">
        <v>135</v>
      </c>
      <c r="G35" s="6">
        <f t="shared" si="0"/>
        <v>36.5</v>
      </c>
      <c r="H35" s="6"/>
      <c r="I35" s="6">
        <f t="shared" si="3"/>
        <v>36.5</v>
      </c>
      <c r="J35" s="6">
        <f>82.4/2</f>
        <v>41.2</v>
      </c>
      <c r="K35" s="6">
        <f t="shared" si="2"/>
        <v>77.7</v>
      </c>
      <c r="L35" s="5" t="s">
        <v>25</v>
      </c>
      <c r="M35" s="5"/>
    </row>
    <row r="36" spans="1:13" s="7" customFormat="1" ht="24.75" customHeight="1">
      <c r="A36" s="3" t="s">
        <v>20</v>
      </c>
      <c r="B36" s="3" t="s">
        <v>129</v>
      </c>
      <c r="C36" s="4" t="s">
        <v>136</v>
      </c>
      <c r="D36" s="5" t="s">
        <v>137</v>
      </c>
      <c r="E36" s="5" t="s">
        <v>119</v>
      </c>
      <c r="F36" s="5" t="s">
        <v>138</v>
      </c>
      <c r="G36" s="6">
        <f t="shared" si="0"/>
        <v>35.5</v>
      </c>
      <c r="H36" s="6"/>
      <c r="I36" s="6">
        <f t="shared" si="3"/>
        <v>35.5</v>
      </c>
      <c r="J36" s="6">
        <f>81.6/2</f>
        <v>40.8</v>
      </c>
      <c r="K36" s="6">
        <f t="shared" si="2"/>
        <v>76.3</v>
      </c>
      <c r="L36" s="5" t="s">
        <v>30</v>
      </c>
      <c r="M36" s="5"/>
    </row>
    <row r="37" spans="1:13" s="7" customFormat="1" ht="24.75" customHeight="1">
      <c r="A37" s="3" t="s">
        <v>20</v>
      </c>
      <c r="B37" s="3" t="s">
        <v>129</v>
      </c>
      <c r="C37" s="4" t="s">
        <v>139</v>
      </c>
      <c r="D37" s="5" t="s">
        <v>140</v>
      </c>
      <c r="E37" s="5" t="s">
        <v>18</v>
      </c>
      <c r="F37" s="5" t="s">
        <v>141</v>
      </c>
      <c r="G37" s="6">
        <f t="shared" si="0"/>
        <v>35</v>
      </c>
      <c r="H37" s="6"/>
      <c r="I37" s="6">
        <f t="shared" si="3"/>
        <v>35</v>
      </c>
      <c r="J37" s="6">
        <f>81.4/2</f>
        <v>40.7</v>
      </c>
      <c r="K37" s="6">
        <f t="shared" si="2"/>
        <v>75.7</v>
      </c>
      <c r="L37" s="5" t="s">
        <v>34</v>
      </c>
      <c r="M37" s="5"/>
    </row>
    <row r="38" spans="1:13" s="7" customFormat="1" ht="24.75" customHeight="1">
      <c r="A38" s="3" t="s">
        <v>20</v>
      </c>
      <c r="B38" s="3" t="s">
        <v>129</v>
      </c>
      <c r="C38" s="4" t="s">
        <v>142</v>
      </c>
      <c r="D38" s="5" t="s">
        <v>143</v>
      </c>
      <c r="E38" s="5" t="s">
        <v>56</v>
      </c>
      <c r="F38" s="5" t="s">
        <v>144</v>
      </c>
      <c r="G38" s="6">
        <f t="shared" si="0"/>
        <v>35.125</v>
      </c>
      <c r="H38" s="6"/>
      <c r="I38" s="6">
        <f t="shared" si="3"/>
        <v>35.125</v>
      </c>
      <c r="J38" s="6">
        <v>40.2</v>
      </c>
      <c r="K38" s="6">
        <f t="shared" si="2"/>
        <v>75.325</v>
      </c>
      <c r="L38" s="5" t="s">
        <v>39</v>
      </c>
      <c r="M38" s="5"/>
    </row>
    <row r="39" spans="1:13" s="7" customFormat="1" ht="24.75" customHeight="1">
      <c r="A39" s="3" t="s">
        <v>20</v>
      </c>
      <c r="B39" s="3" t="s">
        <v>129</v>
      </c>
      <c r="C39" s="4" t="s">
        <v>145</v>
      </c>
      <c r="D39" s="5" t="s">
        <v>146</v>
      </c>
      <c r="E39" s="5" t="s">
        <v>147</v>
      </c>
      <c r="F39" s="5" t="s">
        <v>106</v>
      </c>
      <c r="G39" s="6">
        <f t="shared" si="0"/>
        <v>36</v>
      </c>
      <c r="H39" s="6"/>
      <c r="I39" s="6">
        <f t="shared" si="3"/>
        <v>36</v>
      </c>
      <c r="J39" s="6"/>
      <c r="K39" s="6">
        <f t="shared" si="2"/>
        <v>36</v>
      </c>
      <c r="L39" s="5" t="s">
        <v>44</v>
      </c>
      <c r="M39" s="5" t="s">
        <v>90</v>
      </c>
    </row>
    <row r="40" spans="1:13" s="7" customFormat="1" ht="24.75" customHeight="1">
      <c r="A40" s="3" t="s">
        <v>20</v>
      </c>
      <c r="B40" s="3" t="s">
        <v>148</v>
      </c>
      <c r="C40" s="4" t="s">
        <v>149</v>
      </c>
      <c r="D40" s="5" t="s">
        <v>150</v>
      </c>
      <c r="E40" s="5" t="s">
        <v>116</v>
      </c>
      <c r="F40" s="5" t="s">
        <v>120</v>
      </c>
      <c r="G40" s="6">
        <f>0.25*(F40+E40)</f>
        <v>36.25</v>
      </c>
      <c r="H40" s="6"/>
      <c r="I40" s="6">
        <f>G40</f>
        <v>36.25</v>
      </c>
      <c r="J40" s="6">
        <f>82.2/2</f>
        <v>41.1</v>
      </c>
      <c r="K40" s="6">
        <f>SUM(I40:J40)</f>
        <v>77.35</v>
      </c>
      <c r="L40" s="5" t="s">
        <v>19</v>
      </c>
      <c r="M40" s="5"/>
    </row>
    <row r="41" spans="1:13" s="7" customFormat="1" ht="24.75" customHeight="1">
      <c r="A41" s="3" t="s">
        <v>20</v>
      </c>
      <c r="B41" s="3" t="s">
        <v>148</v>
      </c>
      <c r="C41" s="4" t="s">
        <v>151</v>
      </c>
      <c r="D41" s="5" t="s">
        <v>152</v>
      </c>
      <c r="E41" s="5" t="s">
        <v>61</v>
      </c>
      <c r="F41" s="5" t="s">
        <v>153</v>
      </c>
      <c r="G41" s="6">
        <f t="shared" si="0"/>
        <v>36</v>
      </c>
      <c r="H41" s="6"/>
      <c r="I41" s="6">
        <f t="shared" si="3"/>
        <v>36</v>
      </c>
      <c r="J41" s="6">
        <f>81.9/2</f>
        <v>40.95</v>
      </c>
      <c r="K41" s="6">
        <f t="shared" si="2"/>
        <v>76.95</v>
      </c>
      <c r="L41" s="5" t="s">
        <v>25</v>
      </c>
      <c r="M41" s="5"/>
    </row>
    <row r="42" spans="1:13" s="7" customFormat="1" ht="24.75" customHeight="1">
      <c r="A42" s="3" t="s">
        <v>20</v>
      </c>
      <c r="B42" s="3" t="s">
        <v>148</v>
      </c>
      <c r="C42" s="4" t="s">
        <v>154</v>
      </c>
      <c r="D42" s="5" t="s">
        <v>155</v>
      </c>
      <c r="E42" s="5" t="s">
        <v>18</v>
      </c>
      <c r="F42" s="5" t="s">
        <v>132</v>
      </c>
      <c r="G42" s="6">
        <f>0.25*(F42+E42)</f>
        <v>35.75</v>
      </c>
      <c r="H42" s="6"/>
      <c r="I42" s="6">
        <f>G42</f>
        <v>35.75</v>
      </c>
      <c r="J42" s="6">
        <f>77.6/2</f>
        <v>38.8</v>
      </c>
      <c r="K42" s="6">
        <f>SUM(I42:J42)</f>
        <v>74.55</v>
      </c>
      <c r="L42" s="5" t="s">
        <v>30</v>
      </c>
      <c r="M42" s="5"/>
    </row>
    <row r="43" spans="1:13" s="7" customFormat="1" ht="24.75" customHeight="1">
      <c r="A43" s="3" t="s">
        <v>20</v>
      </c>
      <c r="B43" s="3" t="s">
        <v>148</v>
      </c>
      <c r="C43" s="4" t="s">
        <v>156</v>
      </c>
      <c r="D43" s="5" t="s">
        <v>157</v>
      </c>
      <c r="E43" s="5" t="s">
        <v>17</v>
      </c>
      <c r="F43" s="5" t="s">
        <v>135</v>
      </c>
      <c r="G43" s="6">
        <f>0.25*(F43+E43)</f>
        <v>34.5</v>
      </c>
      <c r="H43" s="6"/>
      <c r="I43" s="6">
        <f>G43</f>
        <v>34.5</v>
      </c>
      <c r="J43" s="6">
        <f>77.2/2</f>
        <v>38.6</v>
      </c>
      <c r="K43" s="6">
        <f>SUM(I43:J43)</f>
        <v>73.1</v>
      </c>
      <c r="L43" s="5" t="s">
        <v>34</v>
      </c>
      <c r="M43" s="5"/>
    </row>
    <row r="44" spans="1:13" s="7" customFormat="1" ht="24.75" customHeight="1">
      <c r="A44" s="3" t="s">
        <v>20</v>
      </c>
      <c r="B44" s="3" t="s">
        <v>148</v>
      </c>
      <c r="C44" s="4" t="s">
        <v>158</v>
      </c>
      <c r="D44" s="5" t="s">
        <v>159</v>
      </c>
      <c r="E44" s="5" t="s">
        <v>160</v>
      </c>
      <c r="F44" s="5" t="s">
        <v>138</v>
      </c>
      <c r="G44" s="6">
        <f t="shared" si="0"/>
        <v>33.5</v>
      </c>
      <c r="H44" s="6"/>
      <c r="I44" s="6">
        <f t="shared" si="3"/>
        <v>33.5</v>
      </c>
      <c r="J44" s="6">
        <v>39</v>
      </c>
      <c r="K44" s="6">
        <f t="shared" si="2"/>
        <v>72.5</v>
      </c>
      <c r="L44" s="5" t="s">
        <v>39</v>
      </c>
      <c r="M44" s="5"/>
    </row>
    <row r="45" spans="1:13" s="7" customFormat="1" ht="24.75" customHeight="1">
      <c r="A45" s="3" t="s">
        <v>20</v>
      </c>
      <c r="B45" s="3" t="s">
        <v>148</v>
      </c>
      <c r="C45" s="4" t="s">
        <v>161</v>
      </c>
      <c r="D45" s="5" t="s">
        <v>162</v>
      </c>
      <c r="E45" s="5" t="s">
        <v>160</v>
      </c>
      <c r="F45" s="5" t="s">
        <v>138</v>
      </c>
      <c r="G45" s="6">
        <f t="shared" si="0"/>
        <v>33.5</v>
      </c>
      <c r="H45" s="6"/>
      <c r="I45" s="6">
        <f t="shared" si="3"/>
        <v>33.5</v>
      </c>
      <c r="J45" s="6">
        <f>76.8/2</f>
        <v>38.4</v>
      </c>
      <c r="K45" s="6">
        <f t="shared" si="2"/>
        <v>71.9</v>
      </c>
      <c r="L45" s="5" t="s">
        <v>44</v>
      </c>
      <c r="M45" s="5"/>
    </row>
    <row r="46" spans="1:13" s="7" customFormat="1" ht="24.75" customHeight="1">
      <c r="A46" s="3" t="s">
        <v>20</v>
      </c>
      <c r="B46" s="3" t="s">
        <v>163</v>
      </c>
      <c r="C46" s="4" t="s">
        <v>164</v>
      </c>
      <c r="D46" s="5" t="s">
        <v>165</v>
      </c>
      <c r="E46" s="5" t="s">
        <v>166</v>
      </c>
      <c r="F46" s="5" t="s">
        <v>167</v>
      </c>
      <c r="G46" s="6">
        <f>0.25*(F46+E46)</f>
        <v>35.125</v>
      </c>
      <c r="H46" s="6"/>
      <c r="I46" s="6">
        <f>G46</f>
        <v>35.125</v>
      </c>
      <c r="J46" s="6">
        <f>84.4/2</f>
        <v>42.2</v>
      </c>
      <c r="K46" s="6">
        <f>SUM(I46:J46)</f>
        <v>77.325</v>
      </c>
      <c r="L46" s="5" t="s">
        <v>19</v>
      </c>
      <c r="M46" s="5"/>
    </row>
    <row r="47" spans="1:13" s="7" customFormat="1" ht="24.75" customHeight="1">
      <c r="A47" s="3" t="s">
        <v>20</v>
      </c>
      <c r="B47" s="3" t="s">
        <v>163</v>
      </c>
      <c r="C47" s="4" t="s">
        <v>168</v>
      </c>
      <c r="D47" s="5" t="s">
        <v>169</v>
      </c>
      <c r="E47" s="5" t="s">
        <v>79</v>
      </c>
      <c r="F47" s="5" t="s">
        <v>170</v>
      </c>
      <c r="G47" s="6">
        <f>0.25*(F47+E47)</f>
        <v>36.125</v>
      </c>
      <c r="H47" s="6"/>
      <c r="I47" s="6">
        <f>G47</f>
        <v>36.125</v>
      </c>
      <c r="J47" s="6">
        <f>81.8/2</f>
        <v>40.9</v>
      </c>
      <c r="K47" s="6">
        <f>SUM(I47:J47)</f>
        <v>77.025</v>
      </c>
      <c r="L47" s="5" t="s">
        <v>25</v>
      </c>
      <c r="M47" s="5"/>
    </row>
    <row r="48" spans="1:13" s="7" customFormat="1" ht="24.75" customHeight="1">
      <c r="A48" s="3" t="s">
        <v>20</v>
      </c>
      <c r="B48" s="3" t="s">
        <v>163</v>
      </c>
      <c r="C48" s="4" t="s">
        <v>171</v>
      </c>
      <c r="D48" s="5" t="s">
        <v>172</v>
      </c>
      <c r="E48" s="5" t="s">
        <v>33</v>
      </c>
      <c r="F48" s="5" t="s">
        <v>173</v>
      </c>
      <c r="G48" s="6">
        <f>0.25*(F48+E48)</f>
        <v>33.625</v>
      </c>
      <c r="H48" s="6"/>
      <c r="I48" s="6">
        <f>G48</f>
        <v>33.625</v>
      </c>
      <c r="J48" s="6">
        <f>81.4/2</f>
        <v>40.7</v>
      </c>
      <c r="K48" s="6">
        <f>SUM(I48:J48)</f>
        <v>74.325</v>
      </c>
      <c r="L48" s="5" t="s">
        <v>30</v>
      </c>
      <c r="M48" s="5"/>
    </row>
    <row r="49" spans="1:13" s="7" customFormat="1" ht="24.75" customHeight="1">
      <c r="A49" s="3" t="s">
        <v>20</v>
      </c>
      <c r="B49" s="3" t="s">
        <v>163</v>
      </c>
      <c r="C49" s="4" t="s">
        <v>174</v>
      </c>
      <c r="D49" s="5" t="s">
        <v>175</v>
      </c>
      <c r="E49" s="5" t="s">
        <v>23</v>
      </c>
      <c r="F49" s="5" t="s">
        <v>176</v>
      </c>
      <c r="G49" s="6">
        <f t="shared" si="0"/>
        <v>34.375</v>
      </c>
      <c r="H49" s="6"/>
      <c r="I49" s="6">
        <f t="shared" si="3"/>
        <v>34.375</v>
      </c>
      <c r="J49" s="6">
        <f>79.4/2</f>
        <v>39.7</v>
      </c>
      <c r="K49" s="6">
        <f t="shared" si="2"/>
        <v>74.075</v>
      </c>
      <c r="L49" s="5" t="s">
        <v>34</v>
      </c>
      <c r="M49" s="5"/>
    </row>
    <row r="50" spans="1:13" s="7" customFormat="1" ht="24.75" customHeight="1">
      <c r="A50" s="3" t="s">
        <v>20</v>
      </c>
      <c r="B50" s="3" t="s">
        <v>163</v>
      </c>
      <c r="C50" s="4" t="s">
        <v>177</v>
      </c>
      <c r="D50" s="5" t="s">
        <v>178</v>
      </c>
      <c r="E50" s="5" t="s">
        <v>179</v>
      </c>
      <c r="F50" s="5" t="s">
        <v>132</v>
      </c>
      <c r="G50" s="6">
        <f t="shared" si="0"/>
        <v>33</v>
      </c>
      <c r="H50" s="6"/>
      <c r="I50" s="6">
        <f t="shared" si="3"/>
        <v>33</v>
      </c>
      <c r="J50" s="6">
        <f>80.8/2</f>
        <v>40.4</v>
      </c>
      <c r="K50" s="6">
        <f t="shared" si="2"/>
        <v>73.4</v>
      </c>
      <c r="L50" s="5" t="s">
        <v>39</v>
      </c>
      <c r="M50" s="5"/>
    </row>
    <row r="51" spans="1:13" s="7" customFormat="1" ht="24.75" customHeight="1">
      <c r="A51" s="3" t="s">
        <v>20</v>
      </c>
      <c r="B51" s="3" t="s">
        <v>163</v>
      </c>
      <c r="C51" s="4" t="s">
        <v>180</v>
      </c>
      <c r="D51" s="5" t="s">
        <v>181</v>
      </c>
      <c r="E51" s="5" t="s">
        <v>119</v>
      </c>
      <c r="F51" s="5" t="s">
        <v>182</v>
      </c>
      <c r="G51" s="6">
        <f t="shared" si="0"/>
        <v>32.875</v>
      </c>
      <c r="H51" s="6"/>
      <c r="I51" s="6">
        <f t="shared" si="3"/>
        <v>32.875</v>
      </c>
      <c r="J51" s="6">
        <f>80.6/2</f>
        <v>40.3</v>
      </c>
      <c r="K51" s="6">
        <f t="shared" si="2"/>
        <v>73.175</v>
      </c>
      <c r="L51" s="5" t="s">
        <v>44</v>
      </c>
      <c r="M51" s="5"/>
    </row>
    <row r="52" spans="1:13" s="7" customFormat="1" ht="24.75" customHeight="1">
      <c r="A52" s="3" t="s">
        <v>20</v>
      </c>
      <c r="B52" s="3" t="s">
        <v>183</v>
      </c>
      <c r="C52" s="4" t="s">
        <v>184</v>
      </c>
      <c r="D52" s="5" t="s">
        <v>185</v>
      </c>
      <c r="E52" s="5" t="s">
        <v>56</v>
      </c>
      <c r="F52" s="5" t="s">
        <v>113</v>
      </c>
      <c r="G52" s="6">
        <f t="shared" si="0"/>
        <v>35.5</v>
      </c>
      <c r="H52" s="6"/>
      <c r="I52" s="6">
        <f t="shared" si="3"/>
        <v>35.5</v>
      </c>
      <c r="J52" s="6">
        <f>81/2</f>
        <v>40.5</v>
      </c>
      <c r="K52" s="6">
        <f t="shared" si="2"/>
        <v>76</v>
      </c>
      <c r="L52" s="5" t="s">
        <v>19</v>
      </c>
      <c r="M52" s="5"/>
    </row>
    <row r="53" spans="1:13" s="7" customFormat="1" ht="24.75" customHeight="1">
      <c r="A53" s="3" t="s">
        <v>20</v>
      </c>
      <c r="B53" s="3" t="s">
        <v>183</v>
      </c>
      <c r="C53" s="4" t="s">
        <v>186</v>
      </c>
      <c r="D53" s="5" t="s">
        <v>187</v>
      </c>
      <c r="E53" s="5" t="s">
        <v>48</v>
      </c>
      <c r="F53" s="5" t="s">
        <v>18</v>
      </c>
      <c r="G53" s="6">
        <f>0.25*(F53+E53)</f>
        <v>34</v>
      </c>
      <c r="H53" s="6"/>
      <c r="I53" s="6">
        <f>G53</f>
        <v>34</v>
      </c>
      <c r="J53" s="6">
        <f>79.4/2</f>
        <v>39.7</v>
      </c>
      <c r="K53" s="6">
        <f>SUM(I53:J53)</f>
        <v>73.7</v>
      </c>
      <c r="L53" s="5" t="s">
        <v>25</v>
      </c>
      <c r="M53" s="5"/>
    </row>
    <row r="54" spans="1:13" s="7" customFormat="1" ht="24.75" customHeight="1">
      <c r="A54" s="3" t="s">
        <v>20</v>
      </c>
      <c r="B54" s="3" t="s">
        <v>183</v>
      </c>
      <c r="C54" s="4" t="s">
        <v>188</v>
      </c>
      <c r="D54" s="5" t="s">
        <v>189</v>
      </c>
      <c r="E54" s="5" t="s">
        <v>166</v>
      </c>
      <c r="F54" s="5" t="s">
        <v>18</v>
      </c>
      <c r="G54" s="6">
        <f t="shared" si="0"/>
        <v>34</v>
      </c>
      <c r="H54" s="6"/>
      <c r="I54" s="6">
        <f t="shared" si="3"/>
        <v>34</v>
      </c>
      <c r="J54" s="6">
        <v>37.8</v>
      </c>
      <c r="K54" s="6">
        <f t="shared" si="2"/>
        <v>71.8</v>
      </c>
      <c r="L54" s="5" t="s">
        <v>100</v>
      </c>
      <c r="M54" s="5"/>
    </row>
    <row r="55" spans="1:13" s="7" customFormat="1" ht="19.5" customHeight="1">
      <c r="A55" s="10">
        <v>42897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0" s="7" customFormat="1" ht="19.5" customHeight="1">
      <c r="A56" s="8"/>
      <c r="C56"/>
      <c r="D56"/>
      <c r="E56"/>
      <c r="F56"/>
      <c r="G56"/>
      <c r="H56"/>
      <c r="I56"/>
      <c r="J56"/>
    </row>
  </sheetData>
  <sheetProtection/>
  <mergeCells count="2">
    <mergeCell ref="A1:M1"/>
    <mergeCell ref="A55:M55"/>
  </mergeCells>
  <printOptions/>
  <pageMargins left="0.7480314960629921" right="0.6299212598425197" top="0.4724409448818898" bottom="0.33" header="0.37" footer="0.3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yangdong</cp:lastModifiedBy>
  <cp:lastPrinted>2017-06-11T07:14:54Z</cp:lastPrinted>
  <dcterms:created xsi:type="dcterms:W3CDTF">2017-06-11T07:13:50Z</dcterms:created>
  <dcterms:modified xsi:type="dcterms:W3CDTF">2017-06-11T07:21:38Z</dcterms:modified>
  <cp:category/>
  <cp:version/>
  <cp:contentType/>
  <cp:contentStatus/>
</cp:coreProperties>
</file>