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10" windowHeight="9705" activeTab="0"/>
  </bookViews>
  <sheets>
    <sheet name="Sheet2" sheetId="1" r:id="rId1"/>
    <sheet name="Sheet3" sheetId="2" r:id="rId2"/>
  </sheets>
  <definedNames>
    <definedName name="_xlnm._FilterDatabase" localSheetId="0" hidden="1">'Sheet2'!$A$2:$F$432</definedName>
  </definedNames>
  <calcPr fullCalcOnLoad="1"/>
</workbook>
</file>

<file path=xl/sharedStrings.xml><?xml version="1.0" encoding="utf-8"?>
<sst xmlns="http://schemas.openxmlformats.org/spreadsheetml/2006/main" count="437" uniqueCount="180">
  <si>
    <t>宣汉县2016年部分事业单位公开招聘专业知识笔试成绩册</t>
  </si>
  <si>
    <t>姓名</t>
  </si>
  <si>
    <t>职位编码</t>
  </si>
  <si>
    <t>考试科目</t>
  </si>
  <si>
    <t>准考证号</t>
  </si>
  <si>
    <t>成绩</t>
  </si>
  <si>
    <t>备注</t>
  </si>
  <si>
    <t>40</t>
  </si>
  <si>
    <t>52</t>
  </si>
  <si>
    <t>36</t>
  </si>
  <si>
    <t>35</t>
  </si>
  <si>
    <t>29</t>
  </si>
  <si>
    <t>34</t>
  </si>
  <si>
    <t>48</t>
  </si>
  <si>
    <t>28</t>
  </si>
  <si>
    <t>46</t>
  </si>
  <si>
    <t>30</t>
  </si>
  <si>
    <t>42</t>
  </si>
  <si>
    <t>41</t>
  </si>
  <si>
    <t>62</t>
  </si>
  <si>
    <t>38</t>
  </si>
  <si>
    <t>56</t>
  </si>
  <si>
    <t>58</t>
  </si>
  <si>
    <t>39</t>
  </si>
  <si>
    <t>57</t>
  </si>
  <si>
    <t>60</t>
  </si>
  <si>
    <t>53</t>
  </si>
  <si>
    <t>44</t>
  </si>
  <si>
    <t>38.5</t>
  </si>
  <si>
    <t>52.5</t>
  </si>
  <si>
    <t>47</t>
  </si>
  <si>
    <t>68</t>
  </si>
  <si>
    <t>61</t>
  </si>
  <si>
    <t>33</t>
  </si>
  <si>
    <t>51</t>
  </si>
  <si>
    <t>63</t>
  </si>
  <si>
    <t>64</t>
  </si>
  <si>
    <t>45</t>
  </si>
  <si>
    <t>68.5</t>
  </si>
  <si>
    <t>55</t>
  </si>
  <si>
    <t>43</t>
  </si>
  <si>
    <t>59</t>
  </si>
  <si>
    <t>66</t>
  </si>
  <si>
    <t>67</t>
  </si>
  <si>
    <t>71</t>
  </si>
  <si>
    <t>54</t>
  </si>
  <si>
    <t>23</t>
  </si>
  <si>
    <t>70</t>
  </si>
  <si>
    <t>65</t>
  </si>
  <si>
    <t>50</t>
  </si>
  <si>
    <t>49</t>
  </si>
  <si>
    <t>32</t>
  </si>
  <si>
    <t>21</t>
  </si>
  <si>
    <t>44.8</t>
  </si>
  <si>
    <t>52.2</t>
  </si>
  <si>
    <t>31.2</t>
  </si>
  <si>
    <t>48.4</t>
  </si>
  <si>
    <t>48.6</t>
  </si>
  <si>
    <t>43.4</t>
  </si>
  <si>
    <t>42.2</t>
  </si>
  <si>
    <t>53.4</t>
  </si>
  <si>
    <t>58.8</t>
  </si>
  <si>
    <t>31.6</t>
  </si>
  <si>
    <t>35.8</t>
  </si>
  <si>
    <t>33.2</t>
  </si>
  <si>
    <t>49.6</t>
  </si>
  <si>
    <t>71.2</t>
  </si>
  <si>
    <t>47.4</t>
  </si>
  <si>
    <t>43.8</t>
  </si>
  <si>
    <t>31</t>
  </si>
  <si>
    <t>41.4</t>
  </si>
  <si>
    <t>37</t>
  </si>
  <si>
    <t>38.3</t>
  </si>
  <si>
    <t>41.8</t>
  </si>
  <si>
    <t>52.4</t>
  </si>
  <si>
    <t>55.6</t>
  </si>
  <si>
    <t>50.2</t>
  </si>
  <si>
    <t>46.4</t>
  </si>
  <si>
    <t>16</t>
  </si>
  <si>
    <t>51.8</t>
  </si>
  <si>
    <t>47.6</t>
  </si>
  <si>
    <t>50.6</t>
  </si>
  <si>
    <t>34.4</t>
  </si>
  <si>
    <t>59.6</t>
  </si>
  <si>
    <t>53.6</t>
  </si>
  <si>
    <t>75.2</t>
  </si>
  <si>
    <t>56.8</t>
  </si>
  <si>
    <t>54.8</t>
  </si>
  <si>
    <t>49.2</t>
  </si>
  <si>
    <t>51.6</t>
  </si>
  <si>
    <t>40.4</t>
  </si>
  <si>
    <t>45.6</t>
  </si>
  <si>
    <t>53.2</t>
  </si>
  <si>
    <t>36.6</t>
  </si>
  <si>
    <t>61.4</t>
  </si>
  <si>
    <t>65.5</t>
  </si>
  <si>
    <t>44.6</t>
  </si>
  <si>
    <t>50.4</t>
  </si>
  <si>
    <t>22.4</t>
  </si>
  <si>
    <t>31.8</t>
  </si>
  <si>
    <t>47.2</t>
  </si>
  <si>
    <t>69</t>
  </si>
  <si>
    <t>52.8</t>
  </si>
  <si>
    <t>48.8</t>
  </si>
  <si>
    <t>65.2</t>
  </si>
  <si>
    <t>56.2</t>
  </si>
  <si>
    <t>53.8</t>
  </si>
  <si>
    <t>38.6</t>
  </si>
  <si>
    <t>62.4</t>
  </si>
  <si>
    <t>36.4</t>
  </si>
  <si>
    <t>39.8</t>
  </si>
  <si>
    <t>65.4</t>
  </si>
  <si>
    <t>54.2</t>
  </si>
  <si>
    <t>60.6</t>
  </si>
  <si>
    <t>62.2</t>
  </si>
  <si>
    <t>56.4</t>
  </si>
  <si>
    <t>68.6</t>
  </si>
  <si>
    <t>46.2</t>
  </si>
  <si>
    <t>43.6</t>
  </si>
  <si>
    <t>57.6</t>
  </si>
  <si>
    <t>59.2</t>
  </si>
  <si>
    <t>37.4</t>
  </si>
  <si>
    <t>59.8</t>
  </si>
  <si>
    <t>64.2</t>
  </si>
  <si>
    <t>38.8</t>
  </si>
  <si>
    <t>64.6</t>
  </si>
  <si>
    <t>42.4</t>
  </si>
  <si>
    <t>56.6</t>
  </si>
  <si>
    <t>37.8</t>
  </si>
  <si>
    <t>60.8</t>
  </si>
  <si>
    <t>29.2</t>
  </si>
  <si>
    <t>58.4</t>
  </si>
  <si>
    <t>58.6</t>
  </si>
  <si>
    <t>35.2</t>
  </si>
  <si>
    <t>40.6</t>
  </si>
  <si>
    <t>70.8</t>
  </si>
  <si>
    <t>61.2</t>
  </si>
  <si>
    <t>47.8</t>
  </si>
  <si>
    <t>32.6</t>
  </si>
  <si>
    <t>29.8</t>
  </si>
  <si>
    <t>61.8</t>
  </si>
  <si>
    <t>31.5</t>
  </si>
  <si>
    <t>73.4</t>
  </si>
  <si>
    <t>72</t>
  </si>
  <si>
    <t>55.4</t>
  </si>
  <si>
    <t>52.6</t>
  </si>
  <si>
    <t>28.6</t>
  </si>
  <si>
    <t>54.4</t>
  </si>
  <si>
    <t>62.6</t>
  </si>
  <si>
    <t>54.6</t>
  </si>
  <si>
    <t>70.4</t>
  </si>
  <si>
    <t>39.4</t>
  </si>
  <si>
    <t>58.2</t>
  </si>
  <si>
    <t>33.8</t>
  </si>
  <si>
    <t>24.6</t>
  </si>
  <si>
    <t>38.4</t>
  </si>
  <si>
    <t>49.8</t>
  </si>
  <si>
    <t>45.2</t>
  </si>
  <si>
    <t>46.8</t>
  </si>
  <si>
    <t>41.2</t>
  </si>
  <si>
    <t>65.8</t>
  </si>
  <si>
    <t>45.4</t>
  </si>
  <si>
    <t>42.8</t>
  </si>
  <si>
    <t>43.2</t>
  </si>
  <si>
    <t>37.2</t>
  </si>
  <si>
    <t>69.6</t>
  </si>
  <si>
    <t>65.9</t>
  </si>
  <si>
    <t>46.6</t>
  </si>
  <si>
    <t>90.2</t>
  </si>
  <si>
    <t>57.4</t>
  </si>
  <si>
    <t>78.1</t>
  </si>
  <si>
    <t>32.4</t>
  </si>
  <si>
    <t>30.4</t>
  </si>
  <si>
    <t>66.8</t>
  </si>
  <si>
    <t>43.5</t>
  </si>
  <si>
    <t>32.2</t>
  </si>
  <si>
    <t>50.5</t>
  </si>
  <si>
    <t>30.6</t>
  </si>
  <si>
    <t>57.2</t>
  </si>
  <si>
    <t>缺考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</si>
</sst>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" fillId="17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16" borderId="8" applyNumberFormat="0" applyAlignment="0" applyProtection="0"/>
    <xf numFmtId="0" fontId="16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9" sqref="J9"/>
    </sheetView>
  </sheetViews>
  <sheetFormatPr defaultColWidth="9.00390625" defaultRowHeight="25.5" customHeight="1"/>
  <cols>
    <col min="1" max="1" width="10.375" style="1" customWidth="1"/>
    <col min="2" max="2" width="10.00390625" style="1" customWidth="1"/>
    <col min="3" max="3" width="21.375" style="1" customWidth="1"/>
    <col min="4" max="4" width="21.625" style="1" customWidth="1"/>
    <col min="5" max="5" width="9.875" style="1" customWidth="1"/>
    <col min="6" max="6" width="9.00390625" style="4" customWidth="1"/>
    <col min="7" max="16384" width="9.00390625" style="1" customWidth="1"/>
  </cols>
  <sheetData>
    <row r="1" spans="1:6" ht="25.5" customHeight="1">
      <c r="A1" s="5" t="s">
        <v>0</v>
      </c>
      <c r="B1" s="6"/>
      <c r="C1" s="6"/>
      <c r="D1" s="6"/>
      <c r="E1" s="6"/>
      <c r="F1" s="7"/>
    </row>
    <row r="2" spans="1:6" ht="25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25.5" customHeight="1">
      <c r="A3" s="2" t="str">
        <f>"伍竹宣"</f>
        <v>伍竹宣</v>
      </c>
      <c r="B3" s="2" t="str">
        <f>"501637"</f>
        <v>501637</v>
      </c>
      <c r="C3" s="2" t="str">
        <f aca="true" t="shared" si="0" ref="C3:C66">"《专业知识》"</f>
        <v>《专业知识》</v>
      </c>
      <c r="D3" s="2" t="str">
        <f>"6860405014701"</f>
        <v>6860405014701</v>
      </c>
      <c r="E3" s="2" t="s">
        <v>7</v>
      </c>
      <c r="F3" s="3"/>
    </row>
    <row r="4" spans="1:6" ht="25.5" customHeight="1">
      <c r="A4" s="2" t="str">
        <f>"王超玄"</f>
        <v>王超玄</v>
      </c>
      <c r="B4" s="2" t="str">
        <f>"501637"</f>
        <v>501637</v>
      </c>
      <c r="C4" s="2" t="str">
        <f t="shared" si="0"/>
        <v>《专业知识》</v>
      </c>
      <c r="D4" s="2" t="str">
        <f>"6860405014702"</f>
        <v>6860405014702</v>
      </c>
      <c r="E4" s="2" t="s">
        <v>179</v>
      </c>
      <c r="F4" s="3"/>
    </row>
    <row r="5" spans="1:6" ht="25.5" customHeight="1">
      <c r="A5" s="2" t="str">
        <f>"田苗苗"</f>
        <v>田苗苗</v>
      </c>
      <c r="B5" s="2" t="str">
        <f>"501637"</f>
        <v>501637</v>
      </c>
      <c r="C5" s="2" t="str">
        <f t="shared" si="0"/>
        <v>《专业知识》</v>
      </c>
      <c r="D5" s="2" t="str">
        <f>"6860405014703"</f>
        <v>6860405014703</v>
      </c>
      <c r="E5" s="2" t="s">
        <v>179</v>
      </c>
      <c r="F5" s="3"/>
    </row>
    <row r="6" spans="1:6" ht="25.5" customHeight="1">
      <c r="A6" s="2" t="str">
        <f>"周柄言"</f>
        <v>周柄言</v>
      </c>
      <c r="B6" s="2" t="str">
        <f aca="true" t="shared" si="1" ref="B6:B28">"501647"</f>
        <v>501647</v>
      </c>
      <c r="C6" s="2" t="str">
        <f t="shared" si="0"/>
        <v>《专业知识》</v>
      </c>
      <c r="D6" s="2" t="str">
        <f>"6860405014704"</f>
        <v>6860405014704</v>
      </c>
      <c r="E6" s="2" t="s">
        <v>8</v>
      </c>
      <c r="F6" s="3"/>
    </row>
    <row r="7" spans="1:6" ht="25.5" customHeight="1">
      <c r="A7" s="2" t="str">
        <f>"刘元梅"</f>
        <v>刘元梅</v>
      </c>
      <c r="B7" s="2" t="str">
        <f t="shared" si="1"/>
        <v>501647</v>
      </c>
      <c r="C7" s="2" t="str">
        <f t="shared" si="0"/>
        <v>《专业知识》</v>
      </c>
      <c r="D7" s="2" t="str">
        <f>"6860405014705"</f>
        <v>6860405014705</v>
      </c>
      <c r="E7" s="2" t="s">
        <v>8</v>
      </c>
      <c r="F7" s="3"/>
    </row>
    <row r="8" spans="1:6" ht="25.5" customHeight="1">
      <c r="A8" s="2" t="str">
        <f>"康蜀凤"</f>
        <v>康蜀凤</v>
      </c>
      <c r="B8" s="2" t="str">
        <f t="shared" si="1"/>
        <v>501647</v>
      </c>
      <c r="C8" s="2" t="str">
        <f t="shared" si="0"/>
        <v>《专业知识》</v>
      </c>
      <c r="D8" s="2" t="str">
        <f>"6860405014706"</f>
        <v>6860405014706</v>
      </c>
      <c r="E8" s="2" t="s">
        <v>9</v>
      </c>
      <c r="F8" s="3"/>
    </row>
    <row r="9" spans="1:6" ht="25.5" customHeight="1">
      <c r="A9" s="2" t="str">
        <f>"王乔"</f>
        <v>王乔</v>
      </c>
      <c r="B9" s="2" t="str">
        <f t="shared" si="1"/>
        <v>501647</v>
      </c>
      <c r="C9" s="2" t="str">
        <f t="shared" si="0"/>
        <v>《专业知识》</v>
      </c>
      <c r="D9" s="2" t="str">
        <f>"6860405014707"</f>
        <v>6860405014707</v>
      </c>
      <c r="E9" s="2" t="s">
        <v>10</v>
      </c>
      <c r="F9" s="3"/>
    </row>
    <row r="10" spans="1:6" ht="25.5" customHeight="1">
      <c r="A10" s="2" t="str">
        <f>"杨琴"</f>
        <v>杨琴</v>
      </c>
      <c r="B10" s="2" t="str">
        <f t="shared" si="1"/>
        <v>501647</v>
      </c>
      <c r="C10" s="2" t="str">
        <f t="shared" si="0"/>
        <v>《专业知识》</v>
      </c>
      <c r="D10" s="2" t="str">
        <f>"6860405014708"</f>
        <v>6860405014708</v>
      </c>
      <c r="E10" s="2" t="s">
        <v>11</v>
      </c>
      <c r="F10" s="3"/>
    </row>
    <row r="11" spans="1:6" ht="25.5" customHeight="1">
      <c r="A11" s="2" t="str">
        <f>"刘岚岚"</f>
        <v>刘岚岚</v>
      </c>
      <c r="B11" s="2" t="str">
        <f t="shared" si="1"/>
        <v>501647</v>
      </c>
      <c r="C11" s="2" t="str">
        <f t="shared" si="0"/>
        <v>《专业知识》</v>
      </c>
      <c r="D11" s="2" t="str">
        <f>"6860405014709"</f>
        <v>6860405014709</v>
      </c>
      <c r="E11" s="2" t="s">
        <v>12</v>
      </c>
      <c r="F11" s="3"/>
    </row>
    <row r="12" spans="1:6" ht="25.5" customHeight="1">
      <c r="A12" s="2" t="str">
        <f>"骆莲英"</f>
        <v>骆莲英</v>
      </c>
      <c r="B12" s="2" t="str">
        <f t="shared" si="1"/>
        <v>501647</v>
      </c>
      <c r="C12" s="2" t="str">
        <f t="shared" si="0"/>
        <v>《专业知识》</v>
      </c>
      <c r="D12" s="2" t="str">
        <f>"6860405014710"</f>
        <v>6860405014710</v>
      </c>
      <c r="E12" s="2" t="s">
        <v>179</v>
      </c>
      <c r="F12" s="3"/>
    </row>
    <row r="13" spans="1:6" ht="25.5" customHeight="1">
      <c r="A13" s="2" t="str">
        <f>"李文辉"</f>
        <v>李文辉</v>
      </c>
      <c r="B13" s="2" t="str">
        <f t="shared" si="1"/>
        <v>501647</v>
      </c>
      <c r="C13" s="2" t="str">
        <f t="shared" si="0"/>
        <v>《专业知识》</v>
      </c>
      <c r="D13" s="2" t="str">
        <f>"6860405014711"</f>
        <v>6860405014711</v>
      </c>
      <c r="E13" s="2" t="s">
        <v>13</v>
      </c>
      <c r="F13" s="3"/>
    </row>
    <row r="14" spans="1:6" ht="25.5" customHeight="1">
      <c r="A14" s="2" t="str">
        <f>"谢秋兰"</f>
        <v>谢秋兰</v>
      </c>
      <c r="B14" s="2" t="str">
        <f t="shared" si="1"/>
        <v>501647</v>
      </c>
      <c r="C14" s="2" t="str">
        <f t="shared" si="0"/>
        <v>《专业知识》</v>
      </c>
      <c r="D14" s="2" t="str">
        <f>"6860405014712"</f>
        <v>6860405014712</v>
      </c>
      <c r="E14" s="2" t="s">
        <v>14</v>
      </c>
      <c r="F14" s="3"/>
    </row>
    <row r="15" spans="1:6" ht="25.5" customHeight="1">
      <c r="A15" s="2" t="str">
        <f>"杨艳君"</f>
        <v>杨艳君</v>
      </c>
      <c r="B15" s="2" t="str">
        <f t="shared" si="1"/>
        <v>501647</v>
      </c>
      <c r="C15" s="2" t="str">
        <f t="shared" si="0"/>
        <v>《专业知识》</v>
      </c>
      <c r="D15" s="2" t="str">
        <f>"6860405014713"</f>
        <v>6860405014713</v>
      </c>
      <c r="E15" s="2" t="s">
        <v>9</v>
      </c>
      <c r="F15" s="3"/>
    </row>
    <row r="16" spans="1:6" ht="25.5" customHeight="1">
      <c r="A16" s="2" t="str">
        <f>"宋汶鲜"</f>
        <v>宋汶鲜</v>
      </c>
      <c r="B16" s="2" t="str">
        <f t="shared" si="1"/>
        <v>501647</v>
      </c>
      <c r="C16" s="2" t="str">
        <f t="shared" si="0"/>
        <v>《专业知识》</v>
      </c>
      <c r="D16" s="2" t="str">
        <f>"6860405014714"</f>
        <v>6860405014714</v>
      </c>
      <c r="E16" s="2" t="s">
        <v>15</v>
      </c>
      <c r="F16" s="3"/>
    </row>
    <row r="17" spans="1:6" ht="25.5" customHeight="1">
      <c r="A17" s="2" t="str">
        <f>"向娜"</f>
        <v>向娜</v>
      </c>
      <c r="B17" s="2" t="str">
        <f t="shared" si="1"/>
        <v>501647</v>
      </c>
      <c r="C17" s="2" t="str">
        <f t="shared" si="0"/>
        <v>《专业知识》</v>
      </c>
      <c r="D17" s="2" t="str">
        <f>"6860405014715"</f>
        <v>6860405014715</v>
      </c>
      <c r="E17" s="2" t="s">
        <v>10</v>
      </c>
      <c r="F17" s="3"/>
    </row>
    <row r="18" spans="1:6" ht="25.5" customHeight="1">
      <c r="A18" s="2" t="str">
        <f>"杨帆"</f>
        <v>杨帆</v>
      </c>
      <c r="B18" s="2" t="str">
        <f t="shared" si="1"/>
        <v>501647</v>
      </c>
      <c r="C18" s="2" t="str">
        <f t="shared" si="0"/>
        <v>《专业知识》</v>
      </c>
      <c r="D18" s="2" t="str">
        <f>"6860405014716"</f>
        <v>6860405014716</v>
      </c>
      <c r="E18" s="2" t="s">
        <v>16</v>
      </c>
      <c r="F18" s="3"/>
    </row>
    <row r="19" spans="1:6" ht="25.5" customHeight="1">
      <c r="A19" s="2" t="str">
        <f>"王姣"</f>
        <v>王姣</v>
      </c>
      <c r="B19" s="2" t="str">
        <f t="shared" si="1"/>
        <v>501647</v>
      </c>
      <c r="C19" s="2" t="str">
        <f t="shared" si="0"/>
        <v>《专业知识》</v>
      </c>
      <c r="D19" s="2" t="str">
        <f>"6860405014717"</f>
        <v>6860405014717</v>
      </c>
      <c r="E19" s="2" t="s">
        <v>17</v>
      </c>
      <c r="F19" s="3"/>
    </row>
    <row r="20" spans="1:6" ht="25.5" customHeight="1">
      <c r="A20" s="2" t="str">
        <f>"蒋婷"</f>
        <v>蒋婷</v>
      </c>
      <c r="B20" s="2" t="str">
        <f t="shared" si="1"/>
        <v>501647</v>
      </c>
      <c r="C20" s="2" t="str">
        <f t="shared" si="0"/>
        <v>《专业知识》</v>
      </c>
      <c r="D20" s="2" t="str">
        <f>"6860405014718"</f>
        <v>6860405014718</v>
      </c>
      <c r="E20" s="2" t="s">
        <v>18</v>
      </c>
      <c r="F20" s="3"/>
    </row>
    <row r="21" spans="1:6" ht="25.5" customHeight="1">
      <c r="A21" s="2" t="str">
        <f>"郭磊"</f>
        <v>郭磊</v>
      </c>
      <c r="B21" s="2" t="str">
        <f t="shared" si="1"/>
        <v>501647</v>
      </c>
      <c r="C21" s="2" t="str">
        <f t="shared" si="0"/>
        <v>《专业知识》</v>
      </c>
      <c r="D21" s="2" t="str">
        <f>"6860405014719"</f>
        <v>6860405014719</v>
      </c>
      <c r="E21" s="2" t="s">
        <v>11</v>
      </c>
      <c r="F21" s="3"/>
    </row>
    <row r="22" spans="1:6" ht="25.5" customHeight="1">
      <c r="A22" s="2" t="str">
        <f>"杨小芸"</f>
        <v>杨小芸</v>
      </c>
      <c r="B22" s="2" t="str">
        <f t="shared" si="1"/>
        <v>501647</v>
      </c>
      <c r="C22" s="2" t="str">
        <f t="shared" si="0"/>
        <v>《专业知识》</v>
      </c>
      <c r="D22" s="2" t="str">
        <f>"6860405014720"</f>
        <v>6860405014720</v>
      </c>
      <c r="E22" s="2" t="s">
        <v>19</v>
      </c>
      <c r="F22" s="3"/>
    </row>
    <row r="23" spans="1:6" ht="25.5" customHeight="1">
      <c r="A23" s="2" t="str">
        <f>"王生林"</f>
        <v>王生林</v>
      </c>
      <c r="B23" s="2" t="str">
        <f t="shared" si="1"/>
        <v>501647</v>
      </c>
      <c r="C23" s="2" t="str">
        <f t="shared" si="0"/>
        <v>《专业知识》</v>
      </c>
      <c r="D23" s="2" t="str">
        <f>"6860405014721"</f>
        <v>6860405014721</v>
      </c>
      <c r="E23" s="2" t="s">
        <v>20</v>
      </c>
      <c r="F23" s="3"/>
    </row>
    <row r="24" spans="1:6" ht="25.5" customHeight="1">
      <c r="A24" s="2" t="str">
        <f>"袁清"</f>
        <v>袁清</v>
      </c>
      <c r="B24" s="2" t="str">
        <f t="shared" si="1"/>
        <v>501647</v>
      </c>
      <c r="C24" s="2" t="str">
        <f t="shared" si="0"/>
        <v>《专业知识》</v>
      </c>
      <c r="D24" s="2" t="str">
        <f>"6860405014722"</f>
        <v>6860405014722</v>
      </c>
      <c r="E24" s="2" t="s">
        <v>10</v>
      </c>
      <c r="F24" s="3"/>
    </row>
    <row r="25" spans="1:6" ht="25.5" customHeight="1">
      <c r="A25" s="2" t="str">
        <f>"魏雄"</f>
        <v>魏雄</v>
      </c>
      <c r="B25" s="2" t="str">
        <f t="shared" si="1"/>
        <v>501647</v>
      </c>
      <c r="C25" s="2" t="str">
        <f t="shared" si="0"/>
        <v>《专业知识》</v>
      </c>
      <c r="D25" s="2" t="str">
        <f>"6860405014723"</f>
        <v>6860405014723</v>
      </c>
      <c r="E25" s="2" t="s">
        <v>21</v>
      </c>
      <c r="F25" s="3"/>
    </row>
    <row r="26" spans="1:6" ht="25.5" customHeight="1">
      <c r="A26" s="2" t="str">
        <f>"向端"</f>
        <v>向端</v>
      </c>
      <c r="B26" s="2" t="str">
        <f t="shared" si="1"/>
        <v>501647</v>
      </c>
      <c r="C26" s="2" t="str">
        <f t="shared" si="0"/>
        <v>《专业知识》</v>
      </c>
      <c r="D26" s="2" t="str">
        <f>"6860405014724"</f>
        <v>6860405014724</v>
      </c>
      <c r="E26" s="2" t="s">
        <v>7</v>
      </c>
      <c r="F26" s="3"/>
    </row>
    <row r="27" spans="1:6" ht="25.5" customHeight="1">
      <c r="A27" s="2" t="str">
        <f>"鲁云伟"</f>
        <v>鲁云伟</v>
      </c>
      <c r="B27" s="2" t="str">
        <f t="shared" si="1"/>
        <v>501647</v>
      </c>
      <c r="C27" s="2" t="str">
        <f t="shared" si="0"/>
        <v>《专业知识》</v>
      </c>
      <c r="D27" s="2" t="str">
        <f>"6860405014725"</f>
        <v>6860405014725</v>
      </c>
      <c r="E27" s="2" t="s">
        <v>179</v>
      </c>
      <c r="F27" s="3"/>
    </row>
    <row r="28" spans="1:6" ht="25.5" customHeight="1">
      <c r="A28" s="2" t="str">
        <f>"李显莉"</f>
        <v>李显莉</v>
      </c>
      <c r="B28" s="2" t="str">
        <f t="shared" si="1"/>
        <v>501647</v>
      </c>
      <c r="C28" s="2" t="str">
        <f t="shared" si="0"/>
        <v>《专业知识》</v>
      </c>
      <c r="D28" s="2" t="str">
        <f>"6860405014726"</f>
        <v>6860405014726</v>
      </c>
      <c r="E28" s="2" t="s">
        <v>179</v>
      </c>
      <c r="F28" s="3"/>
    </row>
    <row r="29" spans="1:6" ht="25.5" customHeight="1">
      <c r="A29" s="2" t="str">
        <f>"肖亮"</f>
        <v>肖亮</v>
      </c>
      <c r="B29" s="2" t="str">
        <f>"501638"</f>
        <v>501638</v>
      </c>
      <c r="C29" s="2" t="str">
        <f t="shared" si="0"/>
        <v>《专业知识》</v>
      </c>
      <c r="D29" s="2" t="str">
        <f>"6860405014727"</f>
        <v>6860405014727</v>
      </c>
      <c r="E29" s="2" t="s">
        <v>22</v>
      </c>
      <c r="F29" s="3"/>
    </row>
    <row r="30" spans="1:6" ht="25.5" customHeight="1">
      <c r="A30" s="2" t="str">
        <f>"刘勇"</f>
        <v>刘勇</v>
      </c>
      <c r="B30" s="2" t="str">
        <f>"501638"</f>
        <v>501638</v>
      </c>
      <c r="C30" s="2" t="str">
        <f t="shared" si="0"/>
        <v>《专业知识》</v>
      </c>
      <c r="D30" s="2" t="str">
        <f>"6860405014728"</f>
        <v>6860405014728</v>
      </c>
      <c r="E30" s="2" t="s">
        <v>20</v>
      </c>
      <c r="F30" s="3"/>
    </row>
    <row r="31" spans="1:6" ht="25.5" customHeight="1">
      <c r="A31" s="2" t="str">
        <f>"鲜跃兴"</f>
        <v>鲜跃兴</v>
      </c>
      <c r="B31" s="2" t="str">
        <f>"501638"</f>
        <v>501638</v>
      </c>
      <c r="C31" s="2" t="str">
        <f t="shared" si="0"/>
        <v>《专业知识》</v>
      </c>
      <c r="D31" s="2" t="str">
        <f>"6860405014729"</f>
        <v>6860405014729</v>
      </c>
      <c r="E31" s="2" t="s">
        <v>23</v>
      </c>
      <c r="F31" s="3"/>
    </row>
    <row r="32" spans="1:6" ht="25.5" customHeight="1">
      <c r="A32" s="2" t="str">
        <f>"王彩云"</f>
        <v>王彩云</v>
      </c>
      <c r="B32" s="2" t="str">
        <f>"501643"</f>
        <v>501643</v>
      </c>
      <c r="C32" s="2" t="str">
        <f t="shared" si="0"/>
        <v>《专业知识》</v>
      </c>
      <c r="D32" s="2" t="str">
        <f>"6860405014730"</f>
        <v>6860405014730</v>
      </c>
      <c r="E32" s="2" t="s">
        <v>24</v>
      </c>
      <c r="F32" s="3"/>
    </row>
    <row r="33" spans="1:6" ht="25.5" customHeight="1">
      <c r="A33" s="2" t="str">
        <f>"李洲金"</f>
        <v>李洲金</v>
      </c>
      <c r="B33" s="2" t="str">
        <f>"501643"</f>
        <v>501643</v>
      </c>
      <c r="C33" s="2" t="str">
        <f t="shared" si="0"/>
        <v>《专业知识》</v>
      </c>
      <c r="D33" s="2" t="str">
        <f>"6860405014801"</f>
        <v>6860405014801</v>
      </c>
      <c r="E33" s="2" t="s">
        <v>25</v>
      </c>
      <c r="F33" s="3"/>
    </row>
    <row r="34" spans="1:6" ht="25.5" customHeight="1">
      <c r="A34" s="2" t="str">
        <f>"张自浩"</f>
        <v>张自浩</v>
      </c>
      <c r="B34" s="2" t="str">
        <f aca="true" t="shared" si="2" ref="B34:B43">"501651"</f>
        <v>501651</v>
      </c>
      <c r="C34" s="2" t="str">
        <f t="shared" si="0"/>
        <v>《专业知识》</v>
      </c>
      <c r="D34" s="2" t="str">
        <f>"6860405014802"</f>
        <v>6860405014802</v>
      </c>
      <c r="E34" s="2" t="s">
        <v>11</v>
      </c>
      <c r="F34" s="3"/>
    </row>
    <row r="35" spans="1:6" ht="25.5" customHeight="1">
      <c r="A35" s="2" t="str">
        <f>"冉茂璐"</f>
        <v>冉茂璐</v>
      </c>
      <c r="B35" s="2" t="str">
        <f t="shared" si="2"/>
        <v>501651</v>
      </c>
      <c r="C35" s="2" t="str">
        <f t="shared" si="0"/>
        <v>《专业知识》</v>
      </c>
      <c r="D35" s="2" t="str">
        <f>"6860405014803"</f>
        <v>6860405014803</v>
      </c>
      <c r="E35" s="2" t="s">
        <v>26</v>
      </c>
      <c r="F35" s="3"/>
    </row>
    <row r="36" spans="1:6" ht="25.5" customHeight="1">
      <c r="A36" s="2" t="str">
        <f>"孟义银"</f>
        <v>孟义银</v>
      </c>
      <c r="B36" s="2" t="str">
        <f t="shared" si="2"/>
        <v>501651</v>
      </c>
      <c r="C36" s="2" t="str">
        <f t="shared" si="0"/>
        <v>《专业知识》</v>
      </c>
      <c r="D36" s="2" t="str">
        <f>"6860405014804"</f>
        <v>6860405014804</v>
      </c>
      <c r="E36" s="2" t="s">
        <v>27</v>
      </c>
      <c r="F36" s="3"/>
    </row>
    <row r="37" spans="1:6" ht="25.5" customHeight="1">
      <c r="A37" s="2" t="str">
        <f>"王春林"</f>
        <v>王春林</v>
      </c>
      <c r="B37" s="2" t="str">
        <f t="shared" si="2"/>
        <v>501651</v>
      </c>
      <c r="C37" s="2" t="str">
        <f t="shared" si="0"/>
        <v>《专业知识》</v>
      </c>
      <c r="D37" s="2" t="str">
        <f>"6860405014805"</f>
        <v>6860405014805</v>
      </c>
      <c r="E37" s="2" t="s">
        <v>27</v>
      </c>
      <c r="F37" s="3"/>
    </row>
    <row r="38" spans="1:6" ht="25.5" customHeight="1">
      <c r="A38" s="2" t="str">
        <f>"罗广清"</f>
        <v>罗广清</v>
      </c>
      <c r="B38" s="2" t="str">
        <f t="shared" si="2"/>
        <v>501651</v>
      </c>
      <c r="C38" s="2" t="str">
        <f t="shared" si="0"/>
        <v>《专业知识》</v>
      </c>
      <c r="D38" s="2" t="str">
        <f>"6860405014806"</f>
        <v>6860405014806</v>
      </c>
      <c r="E38" s="2" t="s">
        <v>21</v>
      </c>
      <c r="F38" s="3"/>
    </row>
    <row r="39" spans="1:6" ht="25.5" customHeight="1">
      <c r="A39" s="2" t="str">
        <f>"向本生"</f>
        <v>向本生</v>
      </c>
      <c r="B39" s="2" t="str">
        <f t="shared" si="2"/>
        <v>501651</v>
      </c>
      <c r="C39" s="2" t="str">
        <f t="shared" si="0"/>
        <v>《专业知识》</v>
      </c>
      <c r="D39" s="2" t="str">
        <f>"6860405014807"</f>
        <v>6860405014807</v>
      </c>
      <c r="E39" s="2" t="s">
        <v>23</v>
      </c>
      <c r="F39" s="3"/>
    </row>
    <row r="40" spans="1:6" ht="25.5" customHeight="1">
      <c r="A40" s="2" t="str">
        <f>"杨桂芳"</f>
        <v>杨桂芳</v>
      </c>
      <c r="B40" s="2" t="str">
        <f t="shared" si="2"/>
        <v>501651</v>
      </c>
      <c r="C40" s="2" t="str">
        <f t="shared" si="0"/>
        <v>《专业知识》</v>
      </c>
      <c r="D40" s="2" t="str">
        <f>"6860405014808"</f>
        <v>6860405014808</v>
      </c>
      <c r="E40" s="2" t="s">
        <v>17</v>
      </c>
      <c r="F40" s="3"/>
    </row>
    <row r="41" spans="1:6" ht="25.5" customHeight="1">
      <c r="A41" s="2" t="str">
        <f>"朱运"</f>
        <v>朱运</v>
      </c>
      <c r="B41" s="2" t="str">
        <f t="shared" si="2"/>
        <v>501651</v>
      </c>
      <c r="C41" s="2" t="str">
        <f t="shared" si="0"/>
        <v>《专业知识》</v>
      </c>
      <c r="D41" s="2" t="str">
        <f>"6860405014809"</f>
        <v>6860405014809</v>
      </c>
      <c r="E41" s="2" t="s">
        <v>28</v>
      </c>
      <c r="F41" s="3"/>
    </row>
    <row r="42" spans="1:6" ht="25.5" customHeight="1">
      <c r="A42" s="2" t="str">
        <f>"黄罗波"</f>
        <v>黄罗波</v>
      </c>
      <c r="B42" s="2" t="str">
        <f t="shared" si="2"/>
        <v>501651</v>
      </c>
      <c r="C42" s="2" t="str">
        <f t="shared" si="0"/>
        <v>《专业知识》</v>
      </c>
      <c r="D42" s="2" t="str">
        <f>"6860405014810"</f>
        <v>6860405014810</v>
      </c>
      <c r="E42" s="2" t="s">
        <v>29</v>
      </c>
      <c r="F42" s="3"/>
    </row>
    <row r="43" spans="1:6" ht="25.5" customHeight="1">
      <c r="A43" s="2" t="str">
        <f>"雷鑫"</f>
        <v>雷鑫</v>
      </c>
      <c r="B43" s="2" t="str">
        <f t="shared" si="2"/>
        <v>501651</v>
      </c>
      <c r="C43" s="2" t="str">
        <f t="shared" si="0"/>
        <v>《专业知识》</v>
      </c>
      <c r="D43" s="2" t="str">
        <f>"6860405014811"</f>
        <v>6860405014811</v>
      </c>
      <c r="E43" s="2" t="s">
        <v>30</v>
      </c>
      <c r="F43" s="3"/>
    </row>
    <row r="44" spans="1:6" ht="25.5" customHeight="1">
      <c r="A44" s="2" t="str">
        <f>"赵芹弘"</f>
        <v>赵芹弘</v>
      </c>
      <c r="B44" s="2" t="str">
        <f>"501639"</f>
        <v>501639</v>
      </c>
      <c r="C44" s="2" t="str">
        <f t="shared" si="0"/>
        <v>《专业知识》</v>
      </c>
      <c r="D44" s="2" t="str">
        <f>"6860405014812"</f>
        <v>6860405014812</v>
      </c>
      <c r="E44" s="2" t="s">
        <v>31</v>
      </c>
      <c r="F44" s="3"/>
    </row>
    <row r="45" spans="1:6" ht="25.5" customHeight="1">
      <c r="A45" s="2" t="str">
        <f>"李晓妍"</f>
        <v>李晓妍</v>
      </c>
      <c r="B45" s="2" t="str">
        <f>"501639"</f>
        <v>501639</v>
      </c>
      <c r="C45" s="2" t="str">
        <f t="shared" si="0"/>
        <v>《专业知识》</v>
      </c>
      <c r="D45" s="2" t="str">
        <f>"6860405014813"</f>
        <v>6860405014813</v>
      </c>
      <c r="E45" s="2" t="s">
        <v>179</v>
      </c>
      <c r="F45" s="3"/>
    </row>
    <row r="46" spans="1:6" ht="25.5" customHeight="1">
      <c r="A46" s="2" t="str">
        <f>"曾瑞璜"</f>
        <v>曾瑞璜</v>
      </c>
      <c r="B46" s="2" t="str">
        <f>"501639"</f>
        <v>501639</v>
      </c>
      <c r="C46" s="2" t="str">
        <f t="shared" si="0"/>
        <v>《专业知识》</v>
      </c>
      <c r="D46" s="2" t="str">
        <f>"6860405014814"</f>
        <v>6860405014814</v>
      </c>
      <c r="E46" s="2" t="s">
        <v>179</v>
      </c>
      <c r="F46" s="3"/>
    </row>
    <row r="47" spans="1:6" ht="25.5" customHeight="1">
      <c r="A47" s="2" t="str">
        <f>"廖雯洁"</f>
        <v>廖雯洁</v>
      </c>
      <c r="B47" s="2" t="str">
        <f aca="true" t="shared" si="3" ref="B47:B62">"501644"</f>
        <v>501644</v>
      </c>
      <c r="C47" s="2" t="str">
        <f t="shared" si="0"/>
        <v>《专业知识》</v>
      </c>
      <c r="D47" s="2" t="str">
        <f>"6860405014815"</f>
        <v>6860405014815</v>
      </c>
      <c r="E47" s="2" t="s">
        <v>18</v>
      </c>
      <c r="F47" s="3"/>
    </row>
    <row r="48" spans="1:6" ht="25.5" customHeight="1">
      <c r="A48" s="2" t="str">
        <f>"周倪帆"</f>
        <v>周倪帆</v>
      </c>
      <c r="B48" s="2" t="str">
        <f t="shared" si="3"/>
        <v>501644</v>
      </c>
      <c r="C48" s="2" t="str">
        <f t="shared" si="0"/>
        <v>《专业知识》</v>
      </c>
      <c r="D48" s="2" t="str">
        <f>"6860405014816"</f>
        <v>6860405014816</v>
      </c>
      <c r="E48" s="2" t="s">
        <v>27</v>
      </c>
      <c r="F48" s="3"/>
    </row>
    <row r="49" spans="1:6" ht="25.5" customHeight="1">
      <c r="A49" s="2" t="str">
        <f>"符琼"</f>
        <v>符琼</v>
      </c>
      <c r="B49" s="2" t="str">
        <f t="shared" si="3"/>
        <v>501644</v>
      </c>
      <c r="C49" s="2" t="str">
        <f t="shared" si="0"/>
        <v>《专业知识》</v>
      </c>
      <c r="D49" s="2" t="str">
        <f>"6860405014817"</f>
        <v>6860405014817</v>
      </c>
      <c r="E49" s="2" t="s">
        <v>21</v>
      </c>
      <c r="F49" s="3"/>
    </row>
    <row r="50" spans="1:6" ht="25.5" customHeight="1">
      <c r="A50" s="2" t="str">
        <f>"彭丽华"</f>
        <v>彭丽华</v>
      </c>
      <c r="B50" s="2" t="str">
        <f t="shared" si="3"/>
        <v>501644</v>
      </c>
      <c r="C50" s="2" t="str">
        <f t="shared" si="0"/>
        <v>《专业知识》</v>
      </c>
      <c r="D50" s="2" t="str">
        <f>"6860405014818"</f>
        <v>6860405014818</v>
      </c>
      <c r="E50" s="2" t="s">
        <v>32</v>
      </c>
      <c r="F50" s="3"/>
    </row>
    <row r="51" spans="1:6" ht="25.5" customHeight="1">
      <c r="A51" s="2" t="str">
        <f>"李继"</f>
        <v>李继</v>
      </c>
      <c r="B51" s="2" t="str">
        <f t="shared" si="3"/>
        <v>501644</v>
      </c>
      <c r="C51" s="2" t="str">
        <f t="shared" si="0"/>
        <v>《专业知识》</v>
      </c>
      <c r="D51" s="2" t="str">
        <f>"6860405014819"</f>
        <v>6860405014819</v>
      </c>
      <c r="E51" s="2" t="s">
        <v>33</v>
      </c>
      <c r="F51" s="3"/>
    </row>
    <row r="52" spans="1:6" ht="25.5" customHeight="1">
      <c r="A52" s="2" t="str">
        <f>"冯淋"</f>
        <v>冯淋</v>
      </c>
      <c r="B52" s="2" t="str">
        <f t="shared" si="3"/>
        <v>501644</v>
      </c>
      <c r="C52" s="2" t="str">
        <f t="shared" si="0"/>
        <v>《专业知识》</v>
      </c>
      <c r="D52" s="2" t="str">
        <f>"6860405014820"</f>
        <v>6860405014820</v>
      </c>
      <c r="E52" s="2" t="s">
        <v>34</v>
      </c>
      <c r="F52" s="3"/>
    </row>
    <row r="53" spans="1:6" ht="25.5" customHeight="1">
      <c r="A53" s="2" t="str">
        <f>"梁宗琳"</f>
        <v>梁宗琳</v>
      </c>
      <c r="B53" s="2" t="str">
        <f t="shared" si="3"/>
        <v>501644</v>
      </c>
      <c r="C53" s="2" t="str">
        <f t="shared" si="0"/>
        <v>《专业知识》</v>
      </c>
      <c r="D53" s="2" t="str">
        <f>"6860405014821"</f>
        <v>6860405014821</v>
      </c>
      <c r="E53" s="2" t="s">
        <v>22</v>
      </c>
      <c r="F53" s="3"/>
    </row>
    <row r="54" spans="1:6" ht="25.5" customHeight="1">
      <c r="A54" s="2" t="str">
        <f>"刘小姝"</f>
        <v>刘小姝</v>
      </c>
      <c r="B54" s="2" t="str">
        <f t="shared" si="3"/>
        <v>501644</v>
      </c>
      <c r="C54" s="2" t="str">
        <f t="shared" si="0"/>
        <v>《专业知识》</v>
      </c>
      <c r="D54" s="2" t="str">
        <f>"6860405014822"</f>
        <v>6860405014822</v>
      </c>
      <c r="E54" s="2" t="s">
        <v>35</v>
      </c>
      <c r="F54" s="3"/>
    </row>
    <row r="55" spans="1:6" ht="25.5" customHeight="1">
      <c r="A55" s="2" t="str">
        <f>"周洁"</f>
        <v>周洁</v>
      </c>
      <c r="B55" s="2" t="str">
        <f t="shared" si="3"/>
        <v>501644</v>
      </c>
      <c r="C55" s="2" t="str">
        <f t="shared" si="0"/>
        <v>《专业知识》</v>
      </c>
      <c r="D55" s="2" t="str">
        <f>"6860405014823"</f>
        <v>6860405014823</v>
      </c>
      <c r="E55" s="2" t="s">
        <v>36</v>
      </c>
      <c r="F55" s="3"/>
    </row>
    <row r="56" spans="1:6" ht="25.5" customHeight="1">
      <c r="A56" s="2" t="str">
        <f>"李桥"</f>
        <v>李桥</v>
      </c>
      <c r="B56" s="2" t="str">
        <f t="shared" si="3"/>
        <v>501644</v>
      </c>
      <c r="C56" s="2" t="str">
        <f t="shared" si="0"/>
        <v>《专业知识》</v>
      </c>
      <c r="D56" s="2" t="str">
        <f>"6860405014824"</f>
        <v>6860405014824</v>
      </c>
      <c r="E56" s="2" t="s">
        <v>37</v>
      </c>
      <c r="F56" s="3"/>
    </row>
    <row r="57" spans="1:6" ht="25.5" customHeight="1">
      <c r="A57" s="2" t="str">
        <f>"李小霞"</f>
        <v>李小霞</v>
      </c>
      <c r="B57" s="2" t="str">
        <f t="shared" si="3"/>
        <v>501644</v>
      </c>
      <c r="C57" s="2" t="str">
        <f t="shared" si="0"/>
        <v>《专业知识》</v>
      </c>
      <c r="D57" s="2" t="str">
        <f>"6860405014825"</f>
        <v>6860405014825</v>
      </c>
      <c r="E57" s="2" t="s">
        <v>38</v>
      </c>
      <c r="F57" s="3"/>
    </row>
    <row r="58" spans="1:6" ht="25.5" customHeight="1">
      <c r="A58" s="2" t="str">
        <f>"胡玲"</f>
        <v>胡玲</v>
      </c>
      <c r="B58" s="2" t="str">
        <f t="shared" si="3"/>
        <v>501644</v>
      </c>
      <c r="C58" s="2" t="str">
        <f t="shared" si="0"/>
        <v>《专业知识》</v>
      </c>
      <c r="D58" s="2" t="str">
        <f>"6860405014826"</f>
        <v>6860405014826</v>
      </c>
      <c r="E58" s="2" t="s">
        <v>27</v>
      </c>
      <c r="F58" s="3"/>
    </row>
    <row r="59" spans="1:6" ht="25.5" customHeight="1">
      <c r="A59" s="2" t="str">
        <f>"谭红霞"</f>
        <v>谭红霞</v>
      </c>
      <c r="B59" s="2" t="str">
        <f t="shared" si="3"/>
        <v>501644</v>
      </c>
      <c r="C59" s="2" t="str">
        <f t="shared" si="0"/>
        <v>《专业知识》</v>
      </c>
      <c r="D59" s="2" t="str">
        <f>"6860405014827"</f>
        <v>6860405014827</v>
      </c>
      <c r="E59" s="2" t="s">
        <v>179</v>
      </c>
      <c r="F59" s="3"/>
    </row>
    <row r="60" spans="1:6" ht="25.5" customHeight="1">
      <c r="A60" s="2" t="str">
        <f>"姚智慧"</f>
        <v>姚智慧</v>
      </c>
      <c r="B60" s="2" t="str">
        <f t="shared" si="3"/>
        <v>501644</v>
      </c>
      <c r="C60" s="2" t="str">
        <f t="shared" si="0"/>
        <v>《专业知识》</v>
      </c>
      <c r="D60" s="2" t="str">
        <f>"6860405014828"</f>
        <v>6860405014828</v>
      </c>
      <c r="E60" s="2" t="s">
        <v>9</v>
      </c>
      <c r="F60" s="3"/>
    </row>
    <row r="61" spans="1:6" ht="25.5" customHeight="1">
      <c r="A61" s="2" t="str">
        <f>"罗瑶"</f>
        <v>罗瑶</v>
      </c>
      <c r="B61" s="2" t="str">
        <f t="shared" si="3"/>
        <v>501644</v>
      </c>
      <c r="C61" s="2" t="str">
        <f t="shared" si="0"/>
        <v>《专业知识》</v>
      </c>
      <c r="D61" s="2" t="str">
        <f>"6860405014829"</f>
        <v>6860405014829</v>
      </c>
      <c r="E61" s="2" t="s">
        <v>33</v>
      </c>
      <c r="F61" s="3"/>
    </row>
    <row r="62" spans="1:6" ht="25.5" customHeight="1">
      <c r="A62" s="2" t="str">
        <f>"王娟"</f>
        <v>王娟</v>
      </c>
      <c r="B62" s="2" t="str">
        <f t="shared" si="3"/>
        <v>501644</v>
      </c>
      <c r="C62" s="2" t="str">
        <f t="shared" si="0"/>
        <v>《专业知识》</v>
      </c>
      <c r="D62" s="2" t="str">
        <f>"6860405014830"</f>
        <v>6860405014830</v>
      </c>
      <c r="E62" s="2" t="s">
        <v>39</v>
      </c>
      <c r="F62" s="3"/>
    </row>
    <row r="63" spans="1:6" ht="25.5" customHeight="1">
      <c r="A63" s="2" t="str">
        <f>"李婷婷"</f>
        <v>李婷婷</v>
      </c>
      <c r="B63" s="2" t="str">
        <f aca="true" t="shared" si="4" ref="B63:B78">"501644"</f>
        <v>501644</v>
      </c>
      <c r="C63" s="2" t="str">
        <f t="shared" si="0"/>
        <v>《专业知识》</v>
      </c>
      <c r="D63" s="2" t="str">
        <f>"6860405014901"</f>
        <v>6860405014901</v>
      </c>
      <c r="E63" s="2" t="s">
        <v>179</v>
      </c>
      <c r="F63" s="3"/>
    </row>
    <row r="64" spans="1:6" ht="25.5" customHeight="1">
      <c r="A64" s="2" t="str">
        <f>"李霞"</f>
        <v>李霞</v>
      </c>
      <c r="B64" s="2" t="str">
        <f t="shared" si="4"/>
        <v>501644</v>
      </c>
      <c r="C64" s="2" t="str">
        <f t="shared" si="0"/>
        <v>《专业知识》</v>
      </c>
      <c r="D64" s="2" t="str">
        <f>"6860405014902"</f>
        <v>6860405014902</v>
      </c>
      <c r="E64" s="2" t="s">
        <v>7</v>
      </c>
      <c r="F64" s="3"/>
    </row>
    <row r="65" spans="1:6" ht="25.5" customHeight="1">
      <c r="A65" s="2" t="str">
        <f>"王霞"</f>
        <v>王霞</v>
      </c>
      <c r="B65" s="2" t="str">
        <f t="shared" si="4"/>
        <v>501644</v>
      </c>
      <c r="C65" s="2" t="str">
        <f t="shared" si="0"/>
        <v>《专业知识》</v>
      </c>
      <c r="D65" s="2" t="str">
        <f>"6860405014903"</f>
        <v>6860405014903</v>
      </c>
      <c r="E65" s="2" t="s">
        <v>40</v>
      </c>
      <c r="F65" s="3"/>
    </row>
    <row r="66" spans="1:6" ht="25.5" customHeight="1">
      <c r="A66" s="2" t="str">
        <f>"唐佳"</f>
        <v>唐佳</v>
      </c>
      <c r="B66" s="2" t="str">
        <f t="shared" si="4"/>
        <v>501644</v>
      </c>
      <c r="C66" s="2" t="str">
        <f t="shared" si="0"/>
        <v>《专业知识》</v>
      </c>
      <c r="D66" s="2" t="str">
        <f>"6860405014904"</f>
        <v>6860405014904</v>
      </c>
      <c r="E66" s="2" t="s">
        <v>26</v>
      </c>
      <c r="F66" s="3"/>
    </row>
    <row r="67" spans="1:6" ht="25.5" customHeight="1">
      <c r="A67" s="2" t="str">
        <f>"张桔荣"</f>
        <v>张桔荣</v>
      </c>
      <c r="B67" s="2" t="str">
        <f t="shared" si="4"/>
        <v>501644</v>
      </c>
      <c r="C67" s="2" t="str">
        <f aca="true" t="shared" si="5" ref="C67:C130">"《专业知识》"</f>
        <v>《专业知识》</v>
      </c>
      <c r="D67" s="2" t="str">
        <f>"6860405014905"</f>
        <v>6860405014905</v>
      </c>
      <c r="E67" s="2" t="s">
        <v>40</v>
      </c>
      <c r="F67" s="3"/>
    </row>
    <row r="68" spans="1:6" ht="25.5" customHeight="1">
      <c r="A68" s="2" t="str">
        <f>"彭敏"</f>
        <v>彭敏</v>
      </c>
      <c r="B68" s="2" t="str">
        <f t="shared" si="4"/>
        <v>501644</v>
      </c>
      <c r="C68" s="2" t="str">
        <f t="shared" si="5"/>
        <v>《专业知识》</v>
      </c>
      <c r="D68" s="2" t="str">
        <f>"6860405014906"</f>
        <v>6860405014906</v>
      </c>
      <c r="E68" s="2" t="s">
        <v>179</v>
      </c>
      <c r="F68" s="3"/>
    </row>
    <row r="69" spans="1:6" ht="25.5" customHeight="1">
      <c r="A69" s="2" t="str">
        <f>"陈慧"</f>
        <v>陈慧</v>
      </c>
      <c r="B69" s="2" t="str">
        <f t="shared" si="4"/>
        <v>501644</v>
      </c>
      <c r="C69" s="2" t="str">
        <f t="shared" si="5"/>
        <v>《专业知识》</v>
      </c>
      <c r="D69" s="2" t="str">
        <f>"6860405014907"</f>
        <v>6860405014907</v>
      </c>
      <c r="E69" s="2" t="s">
        <v>19</v>
      </c>
      <c r="F69" s="3"/>
    </row>
    <row r="70" spans="1:6" ht="25.5" customHeight="1">
      <c r="A70" s="2" t="str">
        <f>"向晓"</f>
        <v>向晓</v>
      </c>
      <c r="B70" s="2" t="str">
        <f t="shared" si="4"/>
        <v>501644</v>
      </c>
      <c r="C70" s="2" t="str">
        <f t="shared" si="5"/>
        <v>《专业知识》</v>
      </c>
      <c r="D70" s="2" t="str">
        <f>"6860405014908"</f>
        <v>6860405014908</v>
      </c>
      <c r="E70" s="2" t="s">
        <v>10</v>
      </c>
      <c r="F70" s="3"/>
    </row>
    <row r="71" spans="1:6" ht="25.5" customHeight="1">
      <c r="A71" s="2" t="str">
        <f>"袁艺菡"</f>
        <v>袁艺菡</v>
      </c>
      <c r="B71" s="2" t="str">
        <f t="shared" si="4"/>
        <v>501644</v>
      </c>
      <c r="C71" s="2" t="str">
        <f t="shared" si="5"/>
        <v>《专业知识》</v>
      </c>
      <c r="D71" s="2" t="str">
        <f>"6860405014909"</f>
        <v>6860405014909</v>
      </c>
      <c r="E71" s="2" t="s">
        <v>179</v>
      </c>
      <c r="F71" s="3"/>
    </row>
    <row r="72" spans="1:6" ht="25.5" customHeight="1">
      <c r="A72" s="2" t="str">
        <f>"何宇"</f>
        <v>何宇</v>
      </c>
      <c r="B72" s="2" t="str">
        <f t="shared" si="4"/>
        <v>501644</v>
      </c>
      <c r="C72" s="2" t="str">
        <f t="shared" si="5"/>
        <v>《专业知识》</v>
      </c>
      <c r="D72" s="2" t="str">
        <f>"6860405014910"</f>
        <v>6860405014910</v>
      </c>
      <c r="E72" s="2" t="s">
        <v>31</v>
      </c>
      <c r="F72" s="3"/>
    </row>
    <row r="73" spans="1:6" ht="25.5" customHeight="1">
      <c r="A73" s="2" t="str">
        <f>"李贵宣"</f>
        <v>李贵宣</v>
      </c>
      <c r="B73" s="2" t="str">
        <f t="shared" si="4"/>
        <v>501644</v>
      </c>
      <c r="C73" s="2" t="str">
        <f t="shared" si="5"/>
        <v>《专业知识》</v>
      </c>
      <c r="D73" s="2" t="str">
        <f>"6860405014911"</f>
        <v>6860405014911</v>
      </c>
      <c r="E73" s="2" t="s">
        <v>21</v>
      </c>
      <c r="F73" s="3"/>
    </row>
    <row r="74" spans="1:6" ht="25.5" customHeight="1">
      <c r="A74" s="2" t="str">
        <f>"谢银"</f>
        <v>谢银</v>
      </c>
      <c r="B74" s="2" t="str">
        <f t="shared" si="4"/>
        <v>501644</v>
      </c>
      <c r="C74" s="2" t="str">
        <f t="shared" si="5"/>
        <v>《专业知识》</v>
      </c>
      <c r="D74" s="2" t="str">
        <f>"6860405014912"</f>
        <v>6860405014912</v>
      </c>
      <c r="E74" s="2" t="s">
        <v>41</v>
      </c>
      <c r="F74" s="3"/>
    </row>
    <row r="75" spans="1:6" ht="25.5" customHeight="1">
      <c r="A75" s="2" t="str">
        <f>"熊莲"</f>
        <v>熊莲</v>
      </c>
      <c r="B75" s="2" t="str">
        <f t="shared" si="4"/>
        <v>501644</v>
      </c>
      <c r="C75" s="2" t="str">
        <f t="shared" si="5"/>
        <v>《专业知识》</v>
      </c>
      <c r="D75" s="2" t="str">
        <f>"6860405014913"</f>
        <v>6860405014913</v>
      </c>
      <c r="E75" s="2" t="s">
        <v>179</v>
      </c>
      <c r="F75" s="3"/>
    </row>
    <row r="76" spans="1:6" ht="25.5" customHeight="1">
      <c r="A76" s="2" t="str">
        <f>"李雨桥"</f>
        <v>李雨桥</v>
      </c>
      <c r="B76" s="2" t="str">
        <f t="shared" si="4"/>
        <v>501644</v>
      </c>
      <c r="C76" s="2" t="str">
        <f t="shared" si="5"/>
        <v>《专业知识》</v>
      </c>
      <c r="D76" s="2" t="str">
        <f>"6860405014914"</f>
        <v>6860405014914</v>
      </c>
      <c r="E76" s="2" t="s">
        <v>25</v>
      </c>
      <c r="F76" s="3"/>
    </row>
    <row r="77" spans="1:6" ht="25.5" customHeight="1">
      <c r="A77" s="2" t="str">
        <f>"唐小莉"</f>
        <v>唐小莉</v>
      </c>
      <c r="B77" s="2" t="str">
        <f t="shared" si="4"/>
        <v>501644</v>
      </c>
      <c r="C77" s="2" t="str">
        <f t="shared" si="5"/>
        <v>《专业知识》</v>
      </c>
      <c r="D77" s="2" t="str">
        <f>"6860405014915"</f>
        <v>6860405014915</v>
      </c>
      <c r="E77" s="2" t="s">
        <v>22</v>
      </c>
      <c r="F77" s="3"/>
    </row>
    <row r="78" spans="1:6" ht="25.5" customHeight="1">
      <c r="A78" s="2" t="str">
        <f>"王粒"</f>
        <v>王粒</v>
      </c>
      <c r="B78" s="2" t="str">
        <f t="shared" si="4"/>
        <v>501644</v>
      </c>
      <c r="C78" s="2" t="str">
        <f t="shared" si="5"/>
        <v>《专业知识》</v>
      </c>
      <c r="D78" s="2" t="str">
        <f>"6860405014916"</f>
        <v>6860405014916</v>
      </c>
      <c r="E78" s="2" t="s">
        <v>18</v>
      </c>
      <c r="F78" s="3"/>
    </row>
    <row r="79" spans="1:6" ht="25.5" customHeight="1">
      <c r="A79" s="2" t="str">
        <f>"赵友漫"</f>
        <v>赵友漫</v>
      </c>
      <c r="B79" s="2" t="str">
        <f aca="true" t="shared" si="6" ref="B79:B88">"501644"</f>
        <v>501644</v>
      </c>
      <c r="C79" s="2" t="str">
        <f t="shared" si="5"/>
        <v>《专业知识》</v>
      </c>
      <c r="D79" s="2" t="str">
        <f>"6860405014917"</f>
        <v>6860405014917</v>
      </c>
      <c r="E79" s="2" t="s">
        <v>42</v>
      </c>
      <c r="F79" s="3"/>
    </row>
    <row r="80" spans="1:6" ht="25.5" customHeight="1">
      <c r="A80" s="2" t="str">
        <f>"张琴"</f>
        <v>张琴</v>
      </c>
      <c r="B80" s="2" t="str">
        <f t="shared" si="6"/>
        <v>501644</v>
      </c>
      <c r="C80" s="2" t="str">
        <f t="shared" si="5"/>
        <v>《专业知识》</v>
      </c>
      <c r="D80" s="2" t="str">
        <f>"6860405014918"</f>
        <v>6860405014918</v>
      </c>
      <c r="E80" s="2" t="s">
        <v>19</v>
      </c>
      <c r="F80" s="3"/>
    </row>
    <row r="81" spans="1:6" ht="25.5" customHeight="1">
      <c r="A81" s="2" t="str">
        <f>"刘铸"</f>
        <v>刘铸</v>
      </c>
      <c r="B81" s="2" t="str">
        <f t="shared" si="6"/>
        <v>501644</v>
      </c>
      <c r="C81" s="2" t="str">
        <f t="shared" si="5"/>
        <v>《专业知识》</v>
      </c>
      <c r="D81" s="2" t="str">
        <f>"6860405014919"</f>
        <v>6860405014919</v>
      </c>
      <c r="E81" s="2" t="s">
        <v>37</v>
      </c>
      <c r="F81" s="3"/>
    </row>
    <row r="82" spans="1:6" ht="25.5" customHeight="1">
      <c r="A82" s="2" t="str">
        <f>"谭舒丹"</f>
        <v>谭舒丹</v>
      </c>
      <c r="B82" s="2" t="str">
        <f t="shared" si="6"/>
        <v>501644</v>
      </c>
      <c r="C82" s="2" t="str">
        <f t="shared" si="5"/>
        <v>《专业知识》</v>
      </c>
      <c r="D82" s="2" t="str">
        <f>"6860405014920"</f>
        <v>6860405014920</v>
      </c>
      <c r="E82" s="2" t="s">
        <v>9</v>
      </c>
      <c r="F82" s="3"/>
    </row>
    <row r="83" spans="1:6" ht="25.5" customHeight="1">
      <c r="A83" s="2" t="str">
        <f>"杨江"</f>
        <v>杨江</v>
      </c>
      <c r="B83" s="2" t="str">
        <f t="shared" si="6"/>
        <v>501644</v>
      </c>
      <c r="C83" s="2" t="str">
        <f t="shared" si="5"/>
        <v>《专业知识》</v>
      </c>
      <c r="D83" s="2" t="str">
        <f>"6860405014921"</f>
        <v>6860405014921</v>
      </c>
      <c r="E83" s="2" t="s">
        <v>9</v>
      </c>
      <c r="F83" s="3"/>
    </row>
    <row r="84" spans="1:6" ht="25.5" customHeight="1">
      <c r="A84" s="2" t="str">
        <f>"张淮霞"</f>
        <v>张淮霞</v>
      </c>
      <c r="B84" s="2" t="str">
        <f t="shared" si="6"/>
        <v>501644</v>
      </c>
      <c r="C84" s="2" t="str">
        <f t="shared" si="5"/>
        <v>《专业知识》</v>
      </c>
      <c r="D84" s="2" t="str">
        <f>"6860405014922"</f>
        <v>6860405014922</v>
      </c>
      <c r="E84" s="2" t="s">
        <v>23</v>
      </c>
      <c r="F84" s="3"/>
    </row>
    <row r="85" spans="1:6" ht="25.5" customHeight="1">
      <c r="A85" s="2" t="str">
        <f>"李先锋"</f>
        <v>李先锋</v>
      </c>
      <c r="B85" s="2" t="str">
        <f t="shared" si="6"/>
        <v>501644</v>
      </c>
      <c r="C85" s="2" t="str">
        <f t="shared" si="5"/>
        <v>《专业知识》</v>
      </c>
      <c r="D85" s="2" t="str">
        <f>"6860405014923"</f>
        <v>6860405014923</v>
      </c>
      <c r="E85" s="2" t="s">
        <v>24</v>
      </c>
      <c r="F85" s="3"/>
    </row>
    <row r="86" spans="1:6" ht="25.5" customHeight="1">
      <c r="A86" s="2" t="str">
        <f>"孟红利"</f>
        <v>孟红利</v>
      </c>
      <c r="B86" s="2" t="str">
        <f t="shared" si="6"/>
        <v>501644</v>
      </c>
      <c r="C86" s="2" t="str">
        <f t="shared" si="5"/>
        <v>《专业知识》</v>
      </c>
      <c r="D86" s="2" t="str">
        <f>"6860405014924"</f>
        <v>6860405014924</v>
      </c>
      <c r="E86" s="2" t="s">
        <v>179</v>
      </c>
      <c r="F86" s="3"/>
    </row>
    <row r="87" spans="1:6" ht="25.5" customHeight="1">
      <c r="A87" s="2" t="str">
        <f>"刘璇"</f>
        <v>刘璇</v>
      </c>
      <c r="B87" s="2" t="str">
        <f t="shared" si="6"/>
        <v>501644</v>
      </c>
      <c r="C87" s="2" t="str">
        <f t="shared" si="5"/>
        <v>《专业知识》</v>
      </c>
      <c r="D87" s="2" t="str">
        <f>"6860405014925"</f>
        <v>6860405014925</v>
      </c>
      <c r="E87" s="2" t="s">
        <v>16</v>
      </c>
      <c r="F87" s="3"/>
    </row>
    <row r="88" spans="1:6" ht="25.5" customHeight="1">
      <c r="A88" s="2" t="str">
        <f>"唐武"</f>
        <v>唐武</v>
      </c>
      <c r="B88" s="2" t="str">
        <f t="shared" si="6"/>
        <v>501644</v>
      </c>
      <c r="C88" s="2" t="str">
        <f t="shared" si="5"/>
        <v>《专业知识》</v>
      </c>
      <c r="D88" s="2" t="str">
        <f>"6860405014926"</f>
        <v>6860405014926</v>
      </c>
      <c r="E88" s="2" t="s">
        <v>179</v>
      </c>
      <c r="F88" s="3"/>
    </row>
    <row r="89" spans="1:6" ht="25.5" customHeight="1">
      <c r="A89" s="2" t="str">
        <f>"孙念"</f>
        <v>孙念</v>
      </c>
      <c r="B89" s="2" t="str">
        <f>"501641"</f>
        <v>501641</v>
      </c>
      <c r="C89" s="2" t="str">
        <f t="shared" si="5"/>
        <v>《专业知识》</v>
      </c>
      <c r="D89" s="2" t="str">
        <f>"6860405014927"</f>
        <v>6860405014927</v>
      </c>
      <c r="E89" s="2" t="s">
        <v>35</v>
      </c>
      <c r="F89" s="3"/>
    </row>
    <row r="90" spans="1:6" ht="25.5" customHeight="1">
      <c r="A90" s="2" t="str">
        <f>"何润"</f>
        <v>何润</v>
      </c>
      <c r="B90" s="2" t="str">
        <f>"501641"</f>
        <v>501641</v>
      </c>
      <c r="C90" s="2" t="str">
        <f t="shared" si="5"/>
        <v>《专业知识》</v>
      </c>
      <c r="D90" s="2" t="str">
        <f>"6860405014928"</f>
        <v>6860405014928</v>
      </c>
      <c r="E90" s="2" t="s">
        <v>19</v>
      </c>
      <c r="F90" s="3"/>
    </row>
    <row r="91" spans="1:6" ht="25.5" customHeight="1">
      <c r="A91" s="2" t="str">
        <f>"张兴涛"</f>
        <v>张兴涛</v>
      </c>
      <c r="B91" s="2" t="str">
        <f>"501641"</f>
        <v>501641</v>
      </c>
      <c r="C91" s="2" t="str">
        <f t="shared" si="5"/>
        <v>《专业知识》</v>
      </c>
      <c r="D91" s="2" t="str">
        <f>"6860405014929"</f>
        <v>6860405014929</v>
      </c>
      <c r="E91" s="2" t="s">
        <v>43</v>
      </c>
      <c r="F91" s="3"/>
    </row>
    <row r="92" spans="1:6" ht="25.5" customHeight="1">
      <c r="A92" s="2" t="str">
        <f>"苏贤枝"</f>
        <v>苏贤枝</v>
      </c>
      <c r="B92" s="2" t="str">
        <f>"501645"</f>
        <v>501645</v>
      </c>
      <c r="C92" s="2" t="str">
        <f t="shared" si="5"/>
        <v>《专业知识》</v>
      </c>
      <c r="D92" s="2" t="str">
        <f>"6860405014930"</f>
        <v>6860405014930</v>
      </c>
      <c r="E92" s="2" t="s">
        <v>42</v>
      </c>
      <c r="F92" s="3"/>
    </row>
    <row r="93" spans="1:6" ht="25.5" customHeight="1">
      <c r="A93" s="2" t="str">
        <f>"韩玉鸿"</f>
        <v>韩玉鸿</v>
      </c>
      <c r="B93" s="2" t="str">
        <f>"501645"</f>
        <v>501645</v>
      </c>
      <c r="C93" s="2" t="str">
        <f t="shared" si="5"/>
        <v>《专业知识》</v>
      </c>
      <c r="D93" s="2" t="str">
        <f>"6860405015001"</f>
        <v>6860405015001</v>
      </c>
      <c r="E93" s="2" t="s">
        <v>179</v>
      </c>
      <c r="F93" s="3"/>
    </row>
    <row r="94" spans="1:6" ht="25.5" customHeight="1">
      <c r="A94" s="2" t="str">
        <f>"丁智敏"</f>
        <v>丁智敏</v>
      </c>
      <c r="B94" s="2" t="str">
        <f>"501645"</f>
        <v>501645</v>
      </c>
      <c r="C94" s="2" t="str">
        <f t="shared" si="5"/>
        <v>《专业知识》</v>
      </c>
      <c r="D94" s="2" t="str">
        <f>"6860405015002"</f>
        <v>6860405015002</v>
      </c>
      <c r="E94" s="2" t="s">
        <v>179</v>
      </c>
      <c r="F94" s="3"/>
    </row>
    <row r="95" spans="1:6" ht="25.5" customHeight="1">
      <c r="A95" s="2" t="str">
        <f>"周灵燕"</f>
        <v>周灵燕</v>
      </c>
      <c r="B95" s="2" t="str">
        <f>"501645"</f>
        <v>501645</v>
      </c>
      <c r="C95" s="2" t="str">
        <f t="shared" si="5"/>
        <v>《专业知识》</v>
      </c>
      <c r="D95" s="2" t="str">
        <f>"6860405015003"</f>
        <v>6860405015003</v>
      </c>
      <c r="E95" s="2" t="s">
        <v>179</v>
      </c>
      <c r="F95" s="3"/>
    </row>
    <row r="96" spans="1:6" ht="25.5" customHeight="1">
      <c r="A96" s="2" t="str">
        <f>"阳鹏成"</f>
        <v>阳鹏成</v>
      </c>
      <c r="B96" s="2" t="str">
        <f aca="true" t="shared" si="7" ref="B96:B111">"501646"</f>
        <v>501646</v>
      </c>
      <c r="C96" s="2" t="str">
        <f t="shared" si="5"/>
        <v>《专业知识》</v>
      </c>
      <c r="D96" s="2" t="str">
        <f>"6860405015004"</f>
        <v>6860405015004</v>
      </c>
      <c r="E96" s="2" t="s">
        <v>44</v>
      </c>
      <c r="F96" s="3"/>
    </row>
    <row r="97" spans="1:6" ht="25.5" customHeight="1">
      <c r="A97" s="2" t="str">
        <f>"盛文红"</f>
        <v>盛文红</v>
      </c>
      <c r="B97" s="2" t="str">
        <f t="shared" si="7"/>
        <v>501646</v>
      </c>
      <c r="C97" s="2" t="str">
        <f t="shared" si="5"/>
        <v>《专业知识》</v>
      </c>
      <c r="D97" s="2" t="str">
        <f>"6860405015005"</f>
        <v>6860405015005</v>
      </c>
      <c r="E97" s="2" t="s">
        <v>36</v>
      </c>
      <c r="F97" s="3"/>
    </row>
    <row r="98" spans="1:6" ht="25.5" customHeight="1">
      <c r="A98" s="2" t="str">
        <f>"钱永生"</f>
        <v>钱永生</v>
      </c>
      <c r="B98" s="2" t="str">
        <f t="shared" si="7"/>
        <v>501646</v>
      </c>
      <c r="C98" s="2" t="str">
        <f t="shared" si="5"/>
        <v>《专业知识》</v>
      </c>
      <c r="D98" s="2" t="str">
        <f>"6860405015006"</f>
        <v>6860405015006</v>
      </c>
      <c r="E98" s="2" t="s">
        <v>21</v>
      </c>
      <c r="F98" s="3"/>
    </row>
    <row r="99" spans="1:6" ht="25.5" customHeight="1">
      <c r="A99" s="2" t="str">
        <f>"黄睿"</f>
        <v>黄睿</v>
      </c>
      <c r="B99" s="2" t="str">
        <f t="shared" si="7"/>
        <v>501646</v>
      </c>
      <c r="C99" s="2" t="str">
        <f t="shared" si="5"/>
        <v>《专业知识》</v>
      </c>
      <c r="D99" s="2" t="str">
        <f>"6860405015007"</f>
        <v>6860405015007</v>
      </c>
      <c r="E99" s="2" t="s">
        <v>26</v>
      </c>
      <c r="F99" s="3"/>
    </row>
    <row r="100" spans="1:6" ht="25.5" customHeight="1">
      <c r="A100" s="2" t="str">
        <f>"李秀红"</f>
        <v>李秀红</v>
      </c>
      <c r="B100" s="2" t="str">
        <f t="shared" si="7"/>
        <v>501646</v>
      </c>
      <c r="C100" s="2" t="str">
        <f t="shared" si="5"/>
        <v>《专业知识》</v>
      </c>
      <c r="D100" s="2" t="str">
        <f>"6860405015008"</f>
        <v>6860405015008</v>
      </c>
      <c r="E100" s="2" t="s">
        <v>34</v>
      </c>
      <c r="F100" s="3"/>
    </row>
    <row r="101" spans="1:6" ht="25.5" customHeight="1">
      <c r="A101" s="2" t="str">
        <f>"陈康"</f>
        <v>陈康</v>
      </c>
      <c r="B101" s="2" t="str">
        <f t="shared" si="7"/>
        <v>501646</v>
      </c>
      <c r="C101" s="2" t="str">
        <f t="shared" si="5"/>
        <v>《专业知识》</v>
      </c>
      <c r="D101" s="2" t="str">
        <f>"6860405015009"</f>
        <v>6860405015009</v>
      </c>
      <c r="E101" s="2" t="s">
        <v>45</v>
      </c>
      <c r="F101" s="3"/>
    </row>
    <row r="102" spans="1:6" ht="25.5" customHeight="1">
      <c r="A102" s="2" t="str">
        <f>"陈露"</f>
        <v>陈露</v>
      </c>
      <c r="B102" s="2" t="str">
        <f t="shared" si="7"/>
        <v>501646</v>
      </c>
      <c r="C102" s="2" t="str">
        <f t="shared" si="5"/>
        <v>《专业知识》</v>
      </c>
      <c r="D102" s="2" t="str">
        <f>"6860405015010"</f>
        <v>6860405015010</v>
      </c>
      <c r="E102" s="2" t="s">
        <v>41</v>
      </c>
      <c r="F102" s="3"/>
    </row>
    <row r="103" spans="1:6" ht="25.5" customHeight="1">
      <c r="A103" s="2" t="str">
        <f>"兰述于"</f>
        <v>兰述于</v>
      </c>
      <c r="B103" s="2" t="str">
        <f t="shared" si="7"/>
        <v>501646</v>
      </c>
      <c r="C103" s="2" t="str">
        <f t="shared" si="5"/>
        <v>《专业知识》</v>
      </c>
      <c r="D103" s="2" t="str">
        <f>"6860405015011"</f>
        <v>6860405015011</v>
      </c>
      <c r="E103" s="2" t="s">
        <v>39</v>
      </c>
      <c r="F103" s="3"/>
    </row>
    <row r="104" spans="1:6" ht="25.5" customHeight="1">
      <c r="A104" s="2" t="str">
        <f>"孙刚"</f>
        <v>孙刚</v>
      </c>
      <c r="B104" s="2" t="str">
        <f t="shared" si="7"/>
        <v>501646</v>
      </c>
      <c r="C104" s="2" t="str">
        <f t="shared" si="5"/>
        <v>《专业知识》</v>
      </c>
      <c r="D104" s="2" t="str">
        <f>"6860405015012"</f>
        <v>6860405015012</v>
      </c>
      <c r="E104" s="2" t="s">
        <v>39</v>
      </c>
      <c r="F104" s="3"/>
    </row>
    <row r="105" spans="1:6" ht="25.5" customHeight="1">
      <c r="A105" s="2" t="str">
        <f>"罗翠云"</f>
        <v>罗翠云</v>
      </c>
      <c r="B105" s="2" t="str">
        <f t="shared" si="7"/>
        <v>501646</v>
      </c>
      <c r="C105" s="2" t="str">
        <f t="shared" si="5"/>
        <v>《专业知识》</v>
      </c>
      <c r="D105" s="2" t="str">
        <f>"6860405015013"</f>
        <v>6860405015013</v>
      </c>
      <c r="E105" s="2" t="s">
        <v>24</v>
      </c>
      <c r="F105" s="3"/>
    </row>
    <row r="106" spans="1:6" ht="25.5" customHeight="1">
      <c r="A106" s="2" t="str">
        <f>"陈园"</f>
        <v>陈园</v>
      </c>
      <c r="B106" s="2" t="str">
        <f t="shared" si="7"/>
        <v>501646</v>
      </c>
      <c r="C106" s="2" t="str">
        <f t="shared" si="5"/>
        <v>《专业知识》</v>
      </c>
      <c r="D106" s="2" t="str">
        <f>"6860405015014"</f>
        <v>6860405015014</v>
      </c>
      <c r="E106" s="2" t="s">
        <v>46</v>
      </c>
      <c r="F106" s="3"/>
    </row>
    <row r="107" spans="1:6" ht="25.5" customHeight="1">
      <c r="A107" s="2" t="str">
        <f>"桂玲玲"</f>
        <v>桂玲玲</v>
      </c>
      <c r="B107" s="2" t="str">
        <f t="shared" si="7"/>
        <v>501646</v>
      </c>
      <c r="C107" s="2" t="str">
        <f t="shared" si="5"/>
        <v>《专业知识》</v>
      </c>
      <c r="D107" s="2" t="str">
        <f>"6860405015015"</f>
        <v>6860405015015</v>
      </c>
      <c r="E107" s="2" t="s">
        <v>8</v>
      </c>
      <c r="F107" s="3"/>
    </row>
    <row r="108" spans="1:6" ht="25.5" customHeight="1">
      <c r="A108" s="2" t="str">
        <f>"张选昌"</f>
        <v>张选昌</v>
      </c>
      <c r="B108" s="2" t="str">
        <f t="shared" si="7"/>
        <v>501646</v>
      </c>
      <c r="C108" s="2" t="str">
        <f t="shared" si="5"/>
        <v>《专业知识》</v>
      </c>
      <c r="D108" s="2" t="str">
        <f>"6860405015016"</f>
        <v>6860405015016</v>
      </c>
      <c r="E108" s="2" t="s">
        <v>47</v>
      </c>
      <c r="F108" s="3"/>
    </row>
    <row r="109" spans="1:6" ht="25.5" customHeight="1">
      <c r="A109" s="2" t="str">
        <f>"陈勇"</f>
        <v>陈勇</v>
      </c>
      <c r="B109" s="2" t="str">
        <f t="shared" si="7"/>
        <v>501646</v>
      </c>
      <c r="C109" s="2" t="str">
        <f t="shared" si="5"/>
        <v>《专业知识》</v>
      </c>
      <c r="D109" s="2" t="str">
        <f>"6860405015017"</f>
        <v>6860405015017</v>
      </c>
      <c r="E109" s="2" t="s">
        <v>48</v>
      </c>
      <c r="F109" s="3"/>
    </row>
    <row r="110" spans="1:6" ht="25.5" customHeight="1">
      <c r="A110" s="2" t="str">
        <f>"陈容"</f>
        <v>陈容</v>
      </c>
      <c r="B110" s="2" t="str">
        <f t="shared" si="7"/>
        <v>501646</v>
      </c>
      <c r="C110" s="2" t="str">
        <f t="shared" si="5"/>
        <v>《专业知识》</v>
      </c>
      <c r="D110" s="2" t="str">
        <f>"6860405015018"</f>
        <v>6860405015018</v>
      </c>
      <c r="E110" s="2" t="s">
        <v>12</v>
      </c>
      <c r="F110" s="3"/>
    </row>
    <row r="111" spans="1:6" ht="25.5" customHeight="1">
      <c r="A111" s="2" t="str">
        <f>"覃健"</f>
        <v>覃健</v>
      </c>
      <c r="B111" s="2" t="str">
        <f t="shared" si="7"/>
        <v>501646</v>
      </c>
      <c r="C111" s="2" t="str">
        <f t="shared" si="5"/>
        <v>《专业知识》</v>
      </c>
      <c r="D111" s="2" t="str">
        <f>"6860405015019"</f>
        <v>6860405015019</v>
      </c>
      <c r="E111" s="2" t="s">
        <v>179</v>
      </c>
      <c r="F111" s="3"/>
    </row>
    <row r="112" spans="1:6" ht="25.5" customHeight="1">
      <c r="A112" s="2" t="str">
        <f>"罗伟章"</f>
        <v>罗伟章</v>
      </c>
      <c r="B112" s="2" t="str">
        <f aca="true" t="shared" si="8" ref="B112:B121">"501646"</f>
        <v>501646</v>
      </c>
      <c r="C112" s="2" t="str">
        <f t="shared" si="5"/>
        <v>《专业知识》</v>
      </c>
      <c r="D112" s="2" t="str">
        <f>"6860405015020"</f>
        <v>6860405015020</v>
      </c>
      <c r="E112" s="2" t="s">
        <v>22</v>
      </c>
      <c r="F112" s="3"/>
    </row>
    <row r="113" spans="1:6" ht="25.5" customHeight="1">
      <c r="A113" s="2" t="str">
        <f>"程代群"</f>
        <v>程代群</v>
      </c>
      <c r="B113" s="2" t="str">
        <f t="shared" si="8"/>
        <v>501646</v>
      </c>
      <c r="C113" s="2" t="str">
        <f t="shared" si="5"/>
        <v>《专业知识》</v>
      </c>
      <c r="D113" s="2" t="str">
        <f>"6860405015021"</f>
        <v>6860405015021</v>
      </c>
      <c r="E113" s="2" t="s">
        <v>49</v>
      </c>
      <c r="F113" s="3"/>
    </row>
    <row r="114" spans="1:6" ht="25.5" customHeight="1">
      <c r="A114" s="2" t="str">
        <f>"程婷婷"</f>
        <v>程婷婷</v>
      </c>
      <c r="B114" s="2" t="str">
        <f t="shared" si="8"/>
        <v>501646</v>
      </c>
      <c r="C114" s="2" t="str">
        <f t="shared" si="5"/>
        <v>《专业知识》</v>
      </c>
      <c r="D114" s="2" t="str">
        <f>"6860405015022"</f>
        <v>6860405015022</v>
      </c>
      <c r="E114" s="2" t="s">
        <v>50</v>
      </c>
      <c r="F114" s="3"/>
    </row>
    <row r="115" spans="1:6" ht="25.5" customHeight="1">
      <c r="A115" s="2" t="str">
        <f>"宋丹丹"</f>
        <v>宋丹丹</v>
      </c>
      <c r="B115" s="2" t="str">
        <f t="shared" si="8"/>
        <v>501646</v>
      </c>
      <c r="C115" s="2" t="str">
        <f t="shared" si="5"/>
        <v>《专业知识》</v>
      </c>
      <c r="D115" s="2" t="str">
        <f>"6860405015023"</f>
        <v>6860405015023</v>
      </c>
      <c r="E115" s="2" t="s">
        <v>40</v>
      </c>
      <c r="F115" s="3"/>
    </row>
    <row r="116" spans="1:6" ht="25.5" customHeight="1">
      <c r="A116" s="2" t="str">
        <f>"熊代东"</f>
        <v>熊代东</v>
      </c>
      <c r="B116" s="2" t="str">
        <f t="shared" si="8"/>
        <v>501646</v>
      </c>
      <c r="C116" s="2" t="str">
        <f t="shared" si="5"/>
        <v>《专业知识》</v>
      </c>
      <c r="D116" s="2" t="str">
        <f>"6860405015024"</f>
        <v>6860405015024</v>
      </c>
      <c r="E116" s="2" t="s">
        <v>8</v>
      </c>
      <c r="F116" s="3"/>
    </row>
    <row r="117" spans="1:6" ht="25.5" customHeight="1">
      <c r="A117" s="2" t="str">
        <f>"吴孟嵘"</f>
        <v>吴孟嵘</v>
      </c>
      <c r="B117" s="2" t="str">
        <f t="shared" si="8"/>
        <v>501646</v>
      </c>
      <c r="C117" s="2" t="str">
        <f t="shared" si="5"/>
        <v>《专业知识》</v>
      </c>
      <c r="D117" s="2" t="str">
        <f>"6860405015025"</f>
        <v>6860405015025</v>
      </c>
      <c r="E117" s="2" t="s">
        <v>9</v>
      </c>
      <c r="F117" s="3"/>
    </row>
    <row r="118" spans="1:6" ht="25.5" customHeight="1">
      <c r="A118" s="2" t="str">
        <f>"谢建华"</f>
        <v>谢建华</v>
      </c>
      <c r="B118" s="2" t="str">
        <f t="shared" si="8"/>
        <v>501646</v>
      </c>
      <c r="C118" s="2" t="str">
        <f t="shared" si="5"/>
        <v>《专业知识》</v>
      </c>
      <c r="D118" s="2" t="str">
        <f>"6860405015026"</f>
        <v>6860405015026</v>
      </c>
      <c r="E118" s="2" t="s">
        <v>179</v>
      </c>
      <c r="F118" s="3"/>
    </row>
    <row r="119" spans="1:6" ht="25.5" customHeight="1">
      <c r="A119" s="2" t="str">
        <f>"赵斌"</f>
        <v>赵斌</v>
      </c>
      <c r="B119" s="2" t="str">
        <f t="shared" si="8"/>
        <v>501646</v>
      </c>
      <c r="C119" s="2" t="str">
        <f t="shared" si="5"/>
        <v>《专业知识》</v>
      </c>
      <c r="D119" s="2" t="str">
        <f>"6860405015027"</f>
        <v>6860405015027</v>
      </c>
      <c r="E119" s="2" t="s">
        <v>51</v>
      </c>
      <c r="F119" s="3"/>
    </row>
    <row r="120" spans="1:6" ht="25.5" customHeight="1">
      <c r="A120" s="2" t="str">
        <f>"刘艳"</f>
        <v>刘艳</v>
      </c>
      <c r="B120" s="2" t="str">
        <f t="shared" si="8"/>
        <v>501646</v>
      </c>
      <c r="C120" s="2" t="str">
        <f t="shared" si="5"/>
        <v>《专业知识》</v>
      </c>
      <c r="D120" s="2" t="str">
        <f>"6860405015028"</f>
        <v>6860405015028</v>
      </c>
      <c r="E120" s="2" t="s">
        <v>45</v>
      </c>
      <c r="F120" s="3"/>
    </row>
    <row r="121" spans="1:6" ht="25.5" customHeight="1">
      <c r="A121" s="2" t="str">
        <f>"梁洲"</f>
        <v>梁洲</v>
      </c>
      <c r="B121" s="2" t="str">
        <f t="shared" si="8"/>
        <v>501646</v>
      </c>
      <c r="C121" s="2" t="str">
        <f t="shared" si="5"/>
        <v>《专业知识》</v>
      </c>
      <c r="D121" s="2" t="str">
        <f>"6860405015029"</f>
        <v>6860405015029</v>
      </c>
      <c r="E121" s="2" t="s">
        <v>15</v>
      </c>
      <c r="F121" s="3"/>
    </row>
    <row r="122" spans="1:6" ht="25.5" customHeight="1">
      <c r="A122" s="2" t="str">
        <f>"朱洪"</f>
        <v>朱洪</v>
      </c>
      <c r="B122" s="2" t="str">
        <f aca="true" t="shared" si="9" ref="B122:B136">"501648"</f>
        <v>501648</v>
      </c>
      <c r="C122" s="2" t="str">
        <f t="shared" si="5"/>
        <v>《专业知识》</v>
      </c>
      <c r="D122" s="2" t="str">
        <f>"6860405015030"</f>
        <v>6860405015030</v>
      </c>
      <c r="E122" s="2" t="s">
        <v>25</v>
      </c>
      <c r="F122" s="3"/>
    </row>
    <row r="123" spans="1:6" ht="25.5" customHeight="1">
      <c r="A123" s="2" t="str">
        <f>"吴文军"</f>
        <v>吴文军</v>
      </c>
      <c r="B123" s="2" t="str">
        <f t="shared" si="9"/>
        <v>501648</v>
      </c>
      <c r="C123" s="2" t="str">
        <f t="shared" si="5"/>
        <v>《专业知识》</v>
      </c>
      <c r="D123" s="2" t="str">
        <f>"6860405015101"</f>
        <v>6860405015101</v>
      </c>
      <c r="E123" s="2" t="s">
        <v>49</v>
      </c>
      <c r="F123" s="3"/>
    </row>
    <row r="124" spans="1:6" ht="25.5" customHeight="1">
      <c r="A124" s="2" t="str">
        <f>"熊启春"</f>
        <v>熊启春</v>
      </c>
      <c r="B124" s="2" t="str">
        <f t="shared" si="9"/>
        <v>501648</v>
      </c>
      <c r="C124" s="2" t="str">
        <f t="shared" si="5"/>
        <v>《专业知识》</v>
      </c>
      <c r="D124" s="2" t="str">
        <f>"6860405015102"</f>
        <v>6860405015102</v>
      </c>
      <c r="E124" s="2" t="s">
        <v>41</v>
      </c>
      <c r="F124" s="3"/>
    </row>
    <row r="125" spans="1:6" ht="25.5" customHeight="1">
      <c r="A125" s="2" t="str">
        <f>"邹小奎"</f>
        <v>邹小奎</v>
      </c>
      <c r="B125" s="2" t="str">
        <f t="shared" si="9"/>
        <v>501648</v>
      </c>
      <c r="C125" s="2" t="str">
        <f t="shared" si="5"/>
        <v>《专业知识》</v>
      </c>
      <c r="D125" s="2" t="str">
        <f>"6860405015103"</f>
        <v>6860405015103</v>
      </c>
      <c r="E125" s="2" t="s">
        <v>39</v>
      </c>
      <c r="F125" s="3"/>
    </row>
    <row r="126" spans="1:6" ht="25.5" customHeight="1">
      <c r="A126" s="2" t="str">
        <f>"向志尚"</f>
        <v>向志尚</v>
      </c>
      <c r="B126" s="2" t="str">
        <f t="shared" si="9"/>
        <v>501648</v>
      </c>
      <c r="C126" s="2" t="str">
        <f t="shared" si="5"/>
        <v>《专业知识》</v>
      </c>
      <c r="D126" s="2" t="str">
        <f>"6860405015104"</f>
        <v>6860405015104</v>
      </c>
      <c r="E126" s="2" t="s">
        <v>36</v>
      </c>
      <c r="F126" s="3"/>
    </row>
    <row r="127" spans="1:6" ht="25.5" customHeight="1">
      <c r="A127" s="2" t="str">
        <f>"张明"</f>
        <v>张明</v>
      </c>
      <c r="B127" s="2" t="str">
        <f t="shared" si="9"/>
        <v>501648</v>
      </c>
      <c r="C127" s="2" t="str">
        <f t="shared" si="5"/>
        <v>《专业知识》</v>
      </c>
      <c r="D127" s="2" t="str">
        <f>"6860405015105"</f>
        <v>6860405015105</v>
      </c>
      <c r="E127" s="2" t="s">
        <v>52</v>
      </c>
      <c r="F127" s="3"/>
    </row>
    <row r="128" spans="1:6" ht="25.5" customHeight="1">
      <c r="A128" s="2" t="str">
        <f>"任文志"</f>
        <v>任文志</v>
      </c>
      <c r="B128" s="2" t="str">
        <f t="shared" si="9"/>
        <v>501648</v>
      </c>
      <c r="C128" s="2" t="str">
        <f t="shared" si="5"/>
        <v>《专业知识》</v>
      </c>
      <c r="D128" s="2" t="str">
        <f>"6860405015106"</f>
        <v>6860405015106</v>
      </c>
      <c r="E128" s="2" t="s">
        <v>25</v>
      </c>
      <c r="F128" s="3"/>
    </row>
    <row r="129" spans="1:6" ht="25.5" customHeight="1">
      <c r="A129" s="2" t="str">
        <f>"陈春"</f>
        <v>陈春</v>
      </c>
      <c r="B129" s="2" t="str">
        <f t="shared" si="9"/>
        <v>501648</v>
      </c>
      <c r="C129" s="2" t="str">
        <f t="shared" si="5"/>
        <v>《专业知识》</v>
      </c>
      <c r="D129" s="2" t="str">
        <f>"6860405015107"</f>
        <v>6860405015107</v>
      </c>
      <c r="E129" s="2" t="s">
        <v>26</v>
      </c>
      <c r="F129" s="3"/>
    </row>
    <row r="130" spans="1:6" ht="25.5" customHeight="1">
      <c r="A130" s="2" t="str">
        <f>"罗聪"</f>
        <v>罗聪</v>
      </c>
      <c r="B130" s="2" t="str">
        <f t="shared" si="9"/>
        <v>501648</v>
      </c>
      <c r="C130" s="2" t="str">
        <f t="shared" si="5"/>
        <v>《专业知识》</v>
      </c>
      <c r="D130" s="2" t="str">
        <f>"6860405015108"</f>
        <v>6860405015108</v>
      </c>
      <c r="E130" s="2" t="s">
        <v>45</v>
      </c>
      <c r="F130" s="3"/>
    </row>
    <row r="131" spans="1:6" ht="25.5" customHeight="1">
      <c r="A131" s="2" t="str">
        <f>"符松"</f>
        <v>符松</v>
      </c>
      <c r="B131" s="2" t="str">
        <f t="shared" si="9"/>
        <v>501648</v>
      </c>
      <c r="C131" s="2" t="str">
        <f aca="true" t="shared" si="10" ref="C131:C194">"《专业知识》"</f>
        <v>《专业知识》</v>
      </c>
      <c r="D131" s="2" t="str">
        <f>"6860405015109"</f>
        <v>6860405015109</v>
      </c>
      <c r="E131" s="2" t="s">
        <v>27</v>
      </c>
      <c r="F131" s="3"/>
    </row>
    <row r="132" spans="1:6" ht="25.5" customHeight="1">
      <c r="A132" s="2" t="str">
        <f>"蒋兴"</f>
        <v>蒋兴</v>
      </c>
      <c r="B132" s="2" t="str">
        <f t="shared" si="9"/>
        <v>501648</v>
      </c>
      <c r="C132" s="2" t="str">
        <f t="shared" si="10"/>
        <v>《专业知识》</v>
      </c>
      <c r="D132" s="2" t="str">
        <f>"6860405015110"</f>
        <v>6860405015110</v>
      </c>
      <c r="E132" s="2" t="s">
        <v>49</v>
      </c>
      <c r="F132" s="3"/>
    </row>
    <row r="133" spans="1:6" ht="25.5" customHeight="1">
      <c r="A133" s="2" t="str">
        <f>"陈莉蓉"</f>
        <v>陈莉蓉</v>
      </c>
      <c r="B133" s="2" t="str">
        <f t="shared" si="9"/>
        <v>501648</v>
      </c>
      <c r="C133" s="2" t="str">
        <f t="shared" si="10"/>
        <v>《专业知识》</v>
      </c>
      <c r="D133" s="2" t="str">
        <f>"6860405015111"</f>
        <v>6860405015111</v>
      </c>
      <c r="E133" s="2" t="s">
        <v>26</v>
      </c>
      <c r="F133" s="3"/>
    </row>
    <row r="134" spans="1:6" ht="25.5" customHeight="1">
      <c r="A134" s="2" t="str">
        <f>"李帮溧"</f>
        <v>李帮溧</v>
      </c>
      <c r="B134" s="2" t="str">
        <f t="shared" si="9"/>
        <v>501648</v>
      </c>
      <c r="C134" s="2" t="str">
        <f t="shared" si="10"/>
        <v>《专业知识》</v>
      </c>
      <c r="D134" s="2" t="str">
        <f>"6860405015112"</f>
        <v>6860405015112</v>
      </c>
      <c r="E134" s="2" t="s">
        <v>34</v>
      </c>
      <c r="F134" s="3"/>
    </row>
    <row r="135" spans="1:6" ht="25.5" customHeight="1">
      <c r="A135" s="2" t="str">
        <f>"鲁明生"</f>
        <v>鲁明生</v>
      </c>
      <c r="B135" s="2" t="str">
        <f t="shared" si="9"/>
        <v>501648</v>
      </c>
      <c r="C135" s="2" t="str">
        <f t="shared" si="10"/>
        <v>《专业知识》</v>
      </c>
      <c r="D135" s="2" t="str">
        <f>"6860405015113"</f>
        <v>6860405015113</v>
      </c>
      <c r="E135" s="2" t="s">
        <v>27</v>
      </c>
      <c r="F135" s="3"/>
    </row>
    <row r="136" spans="1:6" ht="25.5" customHeight="1">
      <c r="A136" s="2" t="str">
        <f>"李籽余"</f>
        <v>李籽余</v>
      </c>
      <c r="B136" s="2" t="str">
        <f t="shared" si="9"/>
        <v>501648</v>
      </c>
      <c r="C136" s="2" t="str">
        <f t="shared" si="10"/>
        <v>《专业知识》</v>
      </c>
      <c r="D136" s="2" t="str">
        <f>"6860405015114"</f>
        <v>6860405015114</v>
      </c>
      <c r="E136" s="2" t="s">
        <v>39</v>
      </c>
      <c r="F136" s="3"/>
    </row>
    <row r="137" spans="1:6" ht="25.5" customHeight="1">
      <c r="A137" s="2" t="str">
        <f>"陈善禄"</f>
        <v>陈善禄</v>
      </c>
      <c r="B137" s="2" t="str">
        <f aca="true" t="shared" si="11" ref="B137:B152">"501649"</f>
        <v>501649</v>
      </c>
      <c r="C137" s="2" t="str">
        <f t="shared" si="10"/>
        <v>《专业知识》</v>
      </c>
      <c r="D137" s="2" t="str">
        <f>"6860405015115"</f>
        <v>6860405015115</v>
      </c>
      <c r="E137" s="2" t="s">
        <v>53</v>
      </c>
      <c r="F137" s="3"/>
    </row>
    <row r="138" spans="1:6" ht="25.5" customHeight="1">
      <c r="A138" s="2" t="str">
        <f>"文春艳"</f>
        <v>文春艳</v>
      </c>
      <c r="B138" s="2" t="str">
        <f t="shared" si="11"/>
        <v>501649</v>
      </c>
      <c r="C138" s="2" t="str">
        <f t="shared" si="10"/>
        <v>《专业知识》</v>
      </c>
      <c r="D138" s="2" t="str">
        <f>"6860405015116"</f>
        <v>6860405015116</v>
      </c>
      <c r="E138" s="2" t="s">
        <v>54</v>
      </c>
      <c r="F138" s="3"/>
    </row>
    <row r="139" spans="1:6" ht="25.5" customHeight="1">
      <c r="A139" s="2" t="str">
        <f>"张黎黎"</f>
        <v>张黎黎</v>
      </c>
      <c r="B139" s="2" t="str">
        <f t="shared" si="11"/>
        <v>501649</v>
      </c>
      <c r="C139" s="2" t="str">
        <f t="shared" si="10"/>
        <v>《专业知识》</v>
      </c>
      <c r="D139" s="2" t="str">
        <f>"6860405015117"</f>
        <v>6860405015117</v>
      </c>
      <c r="E139" s="2" t="s">
        <v>55</v>
      </c>
      <c r="F139" s="3"/>
    </row>
    <row r="140" spans="1:6" ht="25.5" customHeight="1">
      <c r="A140" s="2" t="str">
        <f>"王莉"</f>
        <v>王莉</v>
      </c>
      <c r="B140" s="2" t="str">
        <f t="shared" si="11"/>
        <v>501649</v>
      </c>
      <c r="C140" s="2" t="str">
        <f t="shared" si="10"/>
        <v>《专业知识》</v>
      </c>
      <c r="D140" s="2" t="str">
        <f>"6860405015118"</f>
        <v>6860405015118</v>
      </c>
      <c r="E140" s="2" t="s">
        <v>56</v>
      </c>
      <c r="F140" s="3"/>
    </row>
    <row r="141" spans="1:6" ht="25.5" customHeight="1">
      <c r="A141" s="2" t="str">
        <f>"符芯萍"</f>
        <v>符芯萍</v>
      </c>
      <c r="B141" s="2" t="str">
        <f t="shared" si="11"/>
        <v>501649</v>
      </c>
      <c r="C141" s="2" t="str">
        <f t="shared" si="10"/>
        <v>《专业知识》</v>
      </c>
      <c r="D141" s="2" t="str">
        <f>"6860405015119"</f>
        <v>6860405015119</v>
      </c>
      <c r="E141" s="2" t="s">
        <v>57</v>
      </c>
      <c r="F141" s="3"/>
    </row>
    <row r="142" spans="1:6" ht="25.5" customHeight="1">
      <c r="A142" s="2" t="str">
        <f>"许彩霞"</f>
        <v>许彩霞</v>
      </c>
      <c r="B142" s="2" t="str">
        <f t="shared" si="11"/>
        <v>501649</v>
      </c>
      <c r="C142" s="2" t="str">
        <f t="shared" si="10"/>
        <v>《专业知识》</v>
      </c>
      <c r="D142" s="2" t="str">
        <f>"6860405015120"</f>
        <v>6860405015120</v>
      </c>
      <c r="E142" s="2" t="s">
        <v>58</v>
      </c>
      <c r="F142" s="3"/>
    </row>
    <row r="143" spans="1:6" ht="25.5" customHeight="1">
      <c r="A143" s="2" t="str">
        <f>"覃红卫"</f>
        <v>覃红卫</v>
      </c>
      <c r="B143" s="2" t="str">
        <f t="shared" si="11"/>
        <v>501649</v>
      </c>
      <c r="C143" s="2" t="str">
        <f t="shared" si="10"/>
        <v>《专业知识》</v>
      </c>
      <c r="D143" s="2" t="str">
        <f>"6860405015121"</f>
        <v>6860405015121</v>
      </c>
      <c r="E143" s="2" t="s">
        <v>59</v>
      </c>
      <c r="F143" s="3"/>
    </row>
    <row r="144" spans="1:6" ht="25.5" customHeight="1">
      <c r="A144" s="2" t="str">
        <f>"谭德芳"</f>
        <v>谭德芳</v>
      </c>
      <c r="B144" s="2" t="str">
        <f t="shared" si="11"/>
        <v>501649</v>
      </c>
      <c r="C144" s="2" t="str">
        <f t="shared" si="10"/>
        <v>《专业知识》</v>
      </c>
      <c r="D144" s="2" t="str">
        <f>"6860405015122"</f>
        <v>6860405015122</v>
      </c>
      <c r="E144" s="2" t="s">
        <v>60</v>
      </c>
      <c r="F144" s="3"/>
    </row>
    <row r="145" spans="1:6" ht="25.5" customHeight="1">
      <c r="A145" s="2" t="str">
        <f>"马欣媛"</f>
        <v>马欣媛</v>
      </c>
      <c r="B145" s="2" t="str">
        <f t="shared" si="11"/>
        <v>501649</v>
      </c>
      <c r="C145" s="2" t="str">
        <f t="shared" si="10"/>
        <v>《专业知识》</v>
      </c>
      <c r="D145" s="2" t="str">
        <f>"6860405015123"</f>
        <v>6860405015123</v>
      </c>
      <c r="E145" s="2" t="s">
        <v>61</v>
      </c>
      <c r="F145" s="3"/>
    </row>
    <row r="146" spans="1:6" ht="25.5" customHeight="1">
      <c r="A146" s="2" t="str">
        <f>"寇清"</f>
        <v>寇清</v>
      </c>
      <c r="B146" s="2" t="str">
        <f t="shared" si="11"/>
        <v>501649</v>
      </c>
      <c r="C146" s="2" t="str">
        <f t="shared" si="10"/>
        <v>《专业知识》</v>
      </c>
      <c r="D146" s="2" t="str">
        <f>"6860405015124"</f>
        <v>6860405015124</v>
      </c>
      <c r="E146" s="2" t="s">
        <v>62</v>
      </c>
      <c r="F146" s="3"/>
    </row>
    <row r="147" spans="1:6" ht="25.5" customHeight="1">
      <c r="A147" s="2" t="str">
        <f>"宋莉"</f>
        <v>宋莉</v>
      </c>
      <c r="B147" s="2" t="str">
        <f t="shared" si="11"/>
        <v>501649</v>
      </c>
      <c r="C147" s="2" t="str">
        <f t="shared" si="10"/>
        <v>《专业知识》</v>
      </c>
      <c r="D147" s="2" t="str">
        <f>"6860405015125"</f>
        <v>6860405015125</v>
      </c>
      <c r="E147" s="2" t="s">
        <v>63</v>
      </c>
      <c r="F147" s="3"/>
    </row>
    <row r="148" spans="1:6" ht="25.5" customHeight="1">
      <c r="A148" s="2" t="str">
        <f>"陈善美"</f>
        <v>陈善美</v>
      </c>
      <c r="B148" s="2" t="str">
        <f t="shared" si="11"/>
        <v>501649</v>
      </c>
      <c r="C148" s="2" t="str">
        <f t="shared" si="10"/>
        <v>《专业知识》</v>
      </c>
      <c r="D148" s="2" t="str">
        <f>"6860405015126"</f>
        <v>6860405015126</v>
      </c>
      <c r="E148" s="2" t="s">
        <v>64</v>
      </c>
      <c r="F148" s="3"/>
    </row>
    <row r="149" spans="1:6" ht="25.5" customHeight="1">
      <c r="A149" s="2" t="str">
        <f>"吴验芳"</f>
        <v>吴验芳</v>
      </c>
      <c r="B149" s="2" t="str">
        <f t="shared" si="11"/>
        <v>501649</v>
      </c>
      <c r="C149" s="2" t="str">
        <f t="shared" si="10"/>
        <v>《专业知识》</v>
      </c>
      <c r="D149" s="2" t="str">
        <f>"6860405015127"</f>
        <v>6860405015127</v>
      </c>
      <c r="E149" s="2" t="s">
        <v>54</v>
      </c>
      <c r="F149" s="3"/>
    </row>
    <row r="150" spans="1:6" ht="25.5" customHeight="1">
      <c r="A150" s="2" t="str">
        <f>"张娟"</f>
        <v>张娟</v>
      </c>
      <c r="B150" s="2" t="str">
        <f t="shared" si="11"/>
        <v>501649</v>
      </c>
      <c r="C150" s="2" t="str">
        <f t="shared" si="10"/>
        <v>《专业知识》</v>
      </c>
      <c r="D150" s="2" t="str">
        <f>"6860405015128"</f>
        <v>6860405015128</v>
      </c>
      <c r="E150" s="2" t="s">
        <v>179</v>
      </c>
      <c r="F150" s="3"/>
    </row>
    <row r="151" spans="1:6" ht="25.5" customHeight="1">
      <c r="A151" s="2" t="str">
        <f>"王欢"</f>
        <v>王欢</v>
      </c>
      <c r="B151" s="2" t="str">
        <f t="shared" si="11"/>
        <v>501649</v>
      </c>
      <c r="C151" s="2" t="str">
        <f t="shared" si="10"/>
        <v>《专业知识》</v>
      </c>
      <c r="D151" s="2" t="str">
        <f>"6860405015129"</f>
        <v>6860405015129</v>
      </c>
      <c r="E151" s="2" t="s">
        <v>65</v>
      </c>
      <c r="F151" s="3"/>
    </row>
    <row r="152" spans="1:6" ht="25.5" customHeight="1">
      <c r="A152" s="2" t="str">
        <f>"陈艳红"</f>
        <v>陈艳红</v>
      </c>
      <c r="B152" s="2" t="str">
        <f t="shared" si="11"/>
        <v>501649</v>
      </c>
      <c r="C152" s="2" t="str">
        <f t="shared" si="10"/>
        <v>《专业知识》</v>
      </c>
      <c r="D152" s="2" t="str">
        <f>"6860405015130"</f>
        <v>6860405015130</v>
      </c>
      <c r="E152" s="2" t="s">
        <v>66</v>
      </c>
      <c r="F152" s="3"/>
    </row>
    <row r="153" spans="1:6" ht="25.5" customHeight="1">
      <c r="A153" s="2" t="str">
        <f>"周娇"</f>
        <v>周娇</v>
      </c>
      <c r="B153" s="2" t="str">
        <f aca="true" t="shared" si="12" ref="B153:B168">"501649"</f>
        <v>501649</v>
      </c>
      <c r="C153" s="2" t="str">
        <f t="shared" si="10"/>
        <v>《专业知识》</v>
      </c>
      <c r="D153" s="2" t="str">
        <f>"6860405015201"</f>
        <v>6860405015201</v>
      </c>
      <c r="E153" s="2" t="s">
        <v>30</v>
      </c>
      <c r="F153" s="3"/>
    </row>
    <row r="154" spans="1:6" ht="25.5" customHeight="1">
      <c r="A154" s="2" t="str">
        <f>"牟艳"</f>
        <v>牟艳</v>
      </c>
      <c r="B154" s="2" t="str">
        <f t="shared" si="12"/>
        <v>501649</v>
      </c>
      <c r="C154" s="2" t="str">
        <f t="shared" si="10"/>
        <v>《专业知识》</v>
      </c>
      <c r="D154" s="2" t="str">
        <f>"6860405015202"</f>
        <v>6860405015202</v>
      </c>
      <c r="E154" s="2" t="s">
        <v>67</v>
      </c>
      <c r="F154" s="3"/>
    </row>
    <row r="155" spans="1:6" ht="25.5" customHeight="1">
      <c r="A155" s="2" t="str">
        <f>"冉巧玉"</f>
        <v>冉巧玉</v>
      </c>
      <c r="B155" s="2" t="str">
        <f t="shared" si="12"/>
        <v>501649</v>
      </c>
      <c r="C155" s="2" t="str">
        <f t="shared" si="10"/>
        <v>《专业知识》</v>
      </c>
      <c r="D155" s="2" t="str">
        <f>"6860405015203"</f>
        <v>6860405015203</v>
      </c>
      <c r="E155" s="2" t="s">
        <v>68</v>
      </c>
      <c r="F155" s="3"/>
    </row>
    <row r="156" spans="1:6" ht="25.5" customHeight="1">
      <c r="A156" s="2" t="str">
        <f>"王春艳"</f>
        <v>王春艳</v>
      </c>
      <c r="B156" s="2" t="str">
        <f t="shared" si="12"/>
        <v>501649</v>
      </c>
      <c r="C156" s="2" t="str">
        <f t="shared" si="10"/>
        <v>《专业知识》</v>
      </c>
      <c r="D156" s="2" t="str">
        <f>"6860405015204"</f>
        <v>6860405015204</v>
      </c>
      <c r="E156" s="2" t="s">
        <v>69</v>
      </c>
      <c r="F156" s="3"/>
    </row>
    <row r="157" spans="1:6" ht="25.5" customHeight="1">
      <c r="A157" s="2" t="str">
        <f>"任文艳"</f>
        <v>任文艳</v>
      </c>
      <c r="B157" s="2" t="str">
        <f t="shared" si="12"/>
        <v>501649</v>
      </c>
      <c r="C157" s="2" t="str">
        <f t="shared" si="10"/>
        <v>《专业知识》</v>
      </c>
      <c r="D157" s="2" t="str">
        <f>"6860405015205"</f>
        <v>6860405015205</v>
      </c>
      <c r="E157" s="2" t="s">
        <v>70</v>
      </c>
      <c r="F157" s="3"/>
    </row>
    <row r="158" spans="1:6" ht="25.5" customHeight="1">
      <c r="A158" s="2" t="str">
        <f>"杨兰兰"</f>
        <v>杨兰兰</v>
      </c>
      <c r="B158" s="2" t="str">
        <f t="shared" si="12"/>
        <v>501649</v>
      </c>
      <c r="C158" s="2" t="str">
        <f t="shared" si="10"/>
        <v>《专业知识》</v>
      </c>
      <c r="D158" s="2" t="str">
        <f>"6860405015206"</f>
        <v>6860405015206</v>
      </c>
      <c r="E158" s="2" t="s">
        <v>71</v>
      </c>
      <c r="F158" s="3"/>
    </row>
    <row r="159" spans="1:6" ht="25.5" customHeight="1">
      <c r="A159" s="2" t="str">
        <f>"胡巧"</f>
        <v>胡巧</v>
      </c>
      <c r="B159" s="2" t="str">
        <f t="shared" si="12"/>
        <v>501649</v>
      </c>
      <c r="C159" s="2" t="str">
        <f t="shared" si="10"/>
        <v>《专业知识》</v>
      </c>
      <c r="D159" s="2" t="str">
        <f>"6860405015207"</f>
        <v>6860405015207</v>
      </c>
      <c r="E159" s="2" t="s">
        <v>72</v>
      </c>
      <c r="F159" s="3"/>
    </row>
    <row r="160" spans="1:6" ht="25.5" customHeight="1">
      <c r="A160" s="2" t="str">
        <f>"冉娅"</f>
        <v>冉娅</v>
      </c>
      <c r="B160" s="2" t="str">
        <f t="shared" si="12"/>
        <v>501649</v>
      </c>
      <c r="C160" s="2" t="str">
        <f t="shared" si="10"/>
        <v>《专业知识》</v>
      </c>
      <c r="D160" s="2" t="str">
        <f>"6860405015208"</f>
        <v>6860405015208</v>
      </c>
      <c r="E160" s="2" t="s">
        <v>73</v>
      </c>
      <c r="F160" s="3"/>
    </row>
    <row r="161" spans="1:6" ht="25.5" customHeight="1">
      <c r="A161" s="2" t="str">
        <f>"刘震"</f>
        <v>刘震</v>
      </c>
      <c r="B161" s="2" t="str">
        <f t="shared" si="12"/>
        <v>501649</v>
      </c>
      <c r="C161" s="2" t="str">
        <f t="shared" si="10"/>
        <v>《专业知识》</v>
      </c>
      <c r="D161" s="2" t="str">
        <f>"6860405015209"</f>
        <v>6860405015209</v>
      </c>
      <c r="E161" s="2" t="s">
        <v>74</v>
      </c>
      <c r="F161" s="3"/>
    </row>
    <row r="162" spans="1:6" ht="25.5" customHeight="1">
      <c r="A162" s="2" t="str">
        <f>"胡琼芳"</f>
        <v>胡琼芳</v>
      </c>
      <c r="B162" s="2" t="str">
        <f t="shared" si="12"/>
        <v>501649</v>
      </c>
      <c r="C162" s="2" t="str">
        <f t="shared" si="10"/>
        <v>《专业知识》</v>
      </c>
      <c r="D162" s="2" t="str">
        <f>"6860405015210"</f>
        <v>6860405015210</v>
      </c>
      <c r="E162" s="2" t="s">
        <v>75</v>
      </c>
      <c r="F162" s="3"/>
    </row>
    <row r="163" spans="1:6" ht="25.5" customHeight="1">
      <c r="A163" s="2" t="str">
        <f>"于霞"</f>
        <v>于霞</v>
      </c>
      <c r="B163" s="2" t="str">
        <f t="shared" si="12"/>
        <v>501649</v>
      </c>
      <c r="C163" s="2" t="str">
        <f t="shared" si="10"/>
        <v>《专业知识》</v>
      </c>
      <c r="D163" s="2" t="str">
        <f>"6860405015211"</f>
        <v>6860405015211</v>
      </c>
      <c r="E163" s="2" t="s">
        <v>49</v>
      </c>
      <c r="F163" s="3"/>
    </row>
    <row r="164" spans="1:6" ht="25.5" customHeight="1">
      <c r="A164" s="2" t="str">
        <f>"喻朝容"</f>
        <v>喻朝容</v>
      </c>
      <c r="B164" s="2" t="str">
        <f t="shared" si="12"/>
        <v>501649</v>
      </c>
      <c r="C164" s="2" t="str">
        <f t="shared" si="10"/>
        <v>《专业知识》</v>
      </c>
      <c r="D164" s="2" t="str">
        <f>"6860405015212"</f>
        <v>6860405015212</v>
      </c>
      <c r="E164" s="2" t="s">
        <v>76</v>
      </c>
      <c r="F164" s="3"/>
    </row>
    <row r="165" spans="1:6" ht="25.5" customHeight="1">
      <c r="A165" s="2" t="str">
        <f>"曾欣"</f>
        <v>曾欣</v>
      </c>
      <c r="B165" s="2" t="str">
        <f t="shared" si="12"/>
        <v>501649</v>
      </c>
      <c r="C165" s="2" t="str">
        <f t="shared" si="10"/>
        <v>《专业知识》</v>
      </c>
      <c r="D165" s="2" t="str">
        <f>"6860405015213"</f>
        <v>6860405015213</v>
      </c>
      <c r="E165" s="2" t="s">
        <v>77</v>
      </c>
      <c r="F165" s="3"/>
    </row>
    <row r="166" spans="1:6" ht="25.5" customHeight="1">
      <c r="A166" s="2" t="str">
        <f>"朱杰"</f>
        <v>朱杰</v>
      </c>
      <c r="B166" s="2" t="str">
        <f t="shared" si="12"/>
        <v>501649</v>
      </c>
      <c r="C166" s="2" t="str">
        <f t="shared" si="10"/>
        <v>《专业知识》</v>
      </c>
      <c r="D166" s="2" t="str">
        <f>"6860405015214"</f>
        <v>6860405015214</v>
      </c>
      <c r="E166" s="2" t="s">
        <v>78</v>
      </c>
      <c r="F166" s="3"/>
    </row>
    <row r="167" spans="1:6" ht="25.5" customHeight="1">
      <c r="A167" s="2" t="str">
        <f>"刘红梅"</f>
        <v>刘红梅</v>
      </c>
      <c r="B167" s="2" t="str">
        <f t="shared" si="12"/>
        <v>501649</v>
      </c>
      <c r="C167" s="2" t="str">
        <f t="shared" si="10"/>
        <v>《专业知识》</v>
      </c>
      <c r="D167" s="2" t="str">
        <f>"6860405015215"</f>
        <v>6860405015215</v>
      </c>
      <c r="E167" s="2" t="s">
        <v>58</v>
      </c>
      <c r="F167" s="3"/>
    </row>
    <row r="168" spans="1:6" ht="25.5" customHeight="1">
      <c r="A168" s="2" t="str">
        <f>"粟小英"</f>
        <v>粟小英</v>
      </c>
      <c r="B168" s="2" t="str">
        <f t="shared" si="12"/>
        <v>501649</v>
      </c>
      <c r="C168" s="2" t="str">
        <f t="shared" si="10"/>
        <v>《专业知识》</v>
      </c>
      <c r="D168" s="2" t="str">
        <f>"6860405015216"</f>
        <v>6860405015216</v>
      </c>
      <c r="E168" s="2" t="s">
        <v>49</v>
      </c>
      <c r="F168" s="3"/>
    </row>
    <row r="169" spans="1:6" ht="25.5" customHeight="1">
      <c r="A169" s="2" t="str">
        <f>"周相东"</f>
        <v>周相东</v>
      </c>
      <c r="B169" s="2" t="str">
        <f aca="true" t="shared" si="13" ref="B169:B184">"501649"</f>
        <v>501649</v>
      </c>
      <c r="C169" s="2" t="str">
        <f t="shared" si="10"/>
        <v>《专业知识》</v>
      </c>
      <c r="D169" s="2" t="str">
        <f>"6860405015217"</f>
        <v>6860405015217</v>
      </c>
      <c r="E169" s="2" t="s">
        <v>79</v>
      </c>
      <c r="F169" s="3"/>
    </row>
    <row r="170" spans="1:6" ht="25.5" customHeight="1">
      <c r="A170" s="2" t="str">
        <f>"彭巧"</f>
        <v>彭巧</v>
      </c>
      <c r="B170" s="2" t="str">
        <f t="shared" si="13"/>
        <v>501649</v>
      </c>
      <c r="C170" s="2" t="str">
        <f t="shared" si="10"/>
        <v>《专业知识》</v>
      </c>
      <c r="D170" s="2" t="str">
        <f>"6860405015218"</f>
        <v>6860405015218</v>
      </c>
      <c r="E170" s="2" t="s">
        <v>80</v>
      </c>
      <c r="F170" s="3"/>
    </row>
    <row r="171" spans="1:6" ht="25.5" customHeight="1">
      <c r="A171" s="2" t="str">
        <f>"唐知燕"</f>
        <v>唐知燕</v>
      </c>
      <c r="B171" s="2" t="str">
        <f t="shared" si="13"/>
        <v>501649</v>
      </c>
      <c r="C171" s="2" t="str">
        <f t="shared" si="10"/>
        <v>《专业知识》</v>
      </c>
      <c r="D171" s="2" t="str">
        <f>"6860405015219"</f>
        <v>6860405015219</v>
      </c>
      <c r="E171" s="2" t="s">
        <v>49</v>
      </c>
      <c r="F171" s="3"/>
    </row>
    <row r="172" spans="1:6" ht="25.5" customHeight="1">
      <c r="A172" s="2" t="str">
        <f>"董小莉"</f>
        <v>董小莉</v>
      </c>
      <c r="B172" s="2" t="str">
        <f t="shared" si="13"/>
        <v>501649</v>
      </c>
      <c r="C172" s="2" t="str">
        <f t="shared" si="10"/>
        <v>《专业知识》</v>
      </c>
      <c r="D172" s="2" t="str">
        <f>"6860405015220"</f>
        <v>6860405015220</v>
      </c>
      <c r="E172" s="2" t="s">
        <v>81</v>
      </c>
      <c r="F172" s="3"/>
    </row>
    <row r="173" spans="1:6" ht="25.5" customHeight="1">
      <c r="A173" s="2" t="str">
        <f>"蒋梦缘"</f>
        <v>蒋梦缘</v>
      </c>
      <c r="B173" s="2" t="str">
        <f t="shared" si="13"/>
        <v>501649</v>
      </c>
      <c r="C173" s="2" t="str">
        <f t="shared" si="10"/>
        <v>《专业知识》</v>
      </c>
      <c r="D173" s="2" t="str">
        <f>"6860405015221"</f>
        <v>6860405015221</v>
      </c>
      <c r="E173" s="2" t="s">
        <v>82</v>
      </c>
      <c r="F173" s="3"/>
    </row>
    <row r="174" spans="1:6" ht="25.5" customHeight="1">
      <c r="A174" s="2" t="str">
        <f>"赵光辉"</f>
        <v>赵光辉</v>
      </c>
      <c r="B174" s="2" t="str">
        <f t="shared" si="13"/>
        <v>501649</v>
      </c>
      <c r="C174" s="2" t="str">
        <f t="shared" si="10"/>
        <v>《专业知识》</v>
      </c>
      <c r="D174" s="2" t="str">
        <f>"6860405015222"</f>
        <v>6860405015222</v>
      </c>
      <c r="E174" s="2" t="s">
        <v>83</v>
      </c>
      <c r="F174" s="3"/>
    </row>
    <row r="175" spans="1:6" ht="25.5" customHeight="1">
      <c r="A175" s="2" t="str">
        <f>"张亚"</f>
        <v>张亚</v>
      </c>
      <c r="B175" s="2" t="str">
        <f t="shared" si="13"/>
        <v>501649</v>
      </c>
      <c r="C175" s="2" t="str">
        <f t="shared" si="10"/>
        <v>《专业知识》</v>
      </c>
      <c r="D175" s="2" t="str">
        <f>"6860405015223"</f>
        <v>6860405015223</v>
      </c>
      <c r="E175" s="2" t="s">
        <v>84</v>
      </c>
      <c r="F175" s="3"/>
    </row>
    <row r="176" spans="1:6" ht="25.5" customHeight="1">
      <c r="A176" s="2" t="str">
        <f>"廖杨"</f>
        <v>廖杨</v>
      </c>
      <c r="B176" s="2" t="str">
        <f t="shared" si="13"/>
        <v>501649</v>
      </c>
      <c r="C176" s="2" t="str">
        <f t="shared" si="10"/>
        <v>《专业知识》</v>
      </c>
      <c r="D176" s="2" t="str">
        <f>"6860405015224"</f>
        <v>6860405015224</v>
      </c>
      <c r="E176" s="2" t="s">
        <v>15</v>
      </c>
      <c r="F176" s="3"/>
    </row>
    <row r="177" spans="1:6" ht="25.5" customHeight="1">
      <c r="A177" s="2" t="str">
        <f>"杨丹丹"</f>
        <v>杨丹丹</v>
      </c>
      <c r="B177" s="2" t="str">
        <f t="shared" si="13"/>
        <v>501649</v>
      </c>
      <c r="C177" s="2" t="str">
        <f t="shared" si="10"/>
        <v>《专业知识》</v>
      </c>
      <c r="D177" s="2" t="str">
        <f>"6860405015225"</f>
        <v>6860405015225</v>
      </c>
      <c r="E177" s="2" t="s">
        <v>40</v>
      </c>
      <c r="F177" s="3"/>
    </row>
    <row r="178" spans="1:6" ht="25.5" customHeight="1">
      <c r="A178" s="2" t="str">
        <f>"符渝茹"</f>
        <v>符渝茹</v>
      </c>
      <c r="B178" s="2" t="str">
        <f t="shared" si="13"/>
        <v>501649</v>
      </c>
      <c r="C178" s="2" t="str">
        <f t="shared" si="10"/>
        <v>《专业知识》</v>
      </c>
      <c r="D178" s="2" t="str">
        <f>"6860405015226"</f>
        <v>6860405015226</v>
      </c>
      <c r="E178" s="2" t="s">
        <v>85</v>
      </c>
      <c r="F178" s="3"/>
    </row>
    <row r="179" spans="1:6" ht="25.5" customHeight="1">
      <c r="A179" s="2" t="str">
        <f>"陈艺丹"</f>
        <v>陈艺丹</v>
      </c>
      <c r="B179" s="2" t="str">
        <f t="shared" si="13"/>
        <v>501649</v>
      </c>
      <c r="C179" s="2" t="str">
        <f t="shared" si="10"/>
        <v>《专业知识》</v>
      </c>
      <c r="D179" s="2" t="str">
        <f>"6860405015227"</f>
        <v>6860405015227</v>
      </c>
      <c r="E179" s="2" t="s">
        <v>70</v>
      </c>
      <c r="F179" s="3"/>
    </row>
    <row r="180" spans="1:6" ht="25.5" customHeight="1">
      <c r="A180" s="2" t="str">
        <f>"赵滨滨"</f>
        <v>赵滨滨</v>
      </c>
      <c r="B180" s="2" t="str">
        <f t="shared" si="13"/>
        <v>501649</v>
      </c>
      <c r="C180" s="2" t="str">
        <f t="shared" si="10"/>
        <v>《专业知识》</v>
      </c>
      <c r="D180" s="2" t="str">
        <f>"6860405015228"</f>
        <v>6860405015228</v>
      </c>
      <c r="E180" s="2" t="s">
        <v>86</v>
      </c>
      <c r="F180" s="3"/>
    </row>
    <row r="181" spans="1:6" ht="25.5" customHeight="1">
      <c r="A181" s="2" t="str">
        <f>"李玲俐"</f>
        <v>李玲俐</v>
      </c>
      <c r="B181" s="2" t="str">
        <f t="shared" si="13"/>
        <v>501649</v>
      </c>
      <c r="C181" s="2" t="str">
        <f t="shared" si="10"/>
        <v>《专业知识》</v>
      </c>
      <c r="D181" s="2" t="str">
        <f>"6860405015229"</f>
        <v>6860405015229</v>
      </c>
      <c r="E181" s="2" t="s">
        <v>87</v>
      </c>
      <c r="F181" s="3"/>
    </row>
    <row r="182" spans="1:6" ht="25.5" customHeight="1">
      <c r="A182" s="2" t="str">
        <f>"赵玉娟"</f>
        <v>赵玉娟</v>
      </c>
      <c r="B182" s="2" t="str">
        <f t="shared" si="13"/>
        <v>501649</v>
      </c>
      <c r="C182" s="2" t="str">
        <f t="shared" si="10"/>
        <v>《专业知识》</v>
      </c>
      <c r="D182" s="2" t="str">
        <f>"6860405015230"</f>
        <v>6860405015230</v>
      </c>
      <c r="E182" s="2" t="s">
        <v>26</v>
      </c>
      <c r="F182" s="3"/>
    </row>
    <row r="183" spans="1:6" ht="25.5" customHeight="1">
      <c r="A183" s="2" t="str">
        <f>"李艳丽"</f>
        <v>李艳丽</v>
      </c>
      <c r="B183" s="2" t="str">
        <f t="shared" si="13"/>
        <v>501649</v>
      </c>
      <c r="C183" s="2" t="str">
        <f t="shared" si="10"/>
        <v>《专业知识》</v>
      </c>
      <c r="D183" s="2" t="str">
        <f>"6860405015301"</f>
        <v>6860405015301</v>
      </c>
      <c r="E183" s="2" t="s">
        <v>17</v>
      </c>
      <c r="F183" s="3"/>
    </row>
    <row r="184" spans="1:6" ht="25.5" customHeight="1">
      <c r="A184" s="2" t="str">
        <f>"李素梅"</f>
        <v>李素梅</v>
      </c>
      <c r="B184" s="2" t="str">
        <f t="shared" si="13"/>
        <v>501649</v>
      </c>
      <c r="C184" s="2" t="str">
        <f t="shared" si="10"/>
        <v>《专业知识》</v>
      </c>
      <c r="D184" s="2" t="str">
        <f>"6860405015302"</f>
        <v>6860405015302</v>
      </c>
      <c r="E184" s="2" t="s">
        <v>88</v>
      </c>
      <c r="F184" s="3"/>
    </row>
    <row r="185" spans="1:6" ht="25.5" customHeight="1">
      <c r="A185" s="2" t="str">
        <f>"文延贵"</f>
        <v>文延贵</v>
      </c>
      <c r="B185" s="2" t="str">
        <f aca="true" t="shared" si="14" ref="B185:B200">"501649"</f>
        <v>501649</v>
      </c>
      <c r="C185" s="2" t="str">
        <f t="shared" si="10"/>
        <v>《专业知识》</v>
      </c>
      <c r="D185" s="2" t="str">
        <f>"6860405015303"</f>
        <v>6860405015303</v>
      </c>
      <c r="E185" s="2" t="s">
        <v>89</v>
      </c>
      <c r="F185" s="3"/>
    </row>
    <row r="186" spans="1:6" ht="25.5" customHeight="1">
      <c r="A186" s="2" t="str">
        <f>"文德辉"</f>
        <v>文德辉</v>
      </c>
      <c r="B186" s="2" t="str">
        <f t="shared" si="14"/>
        <v>501649</v>
      </c>
      <c r="C186" s="2" t="str">
        <f t="shared" si="10"/>
        <v>《专业知识》</v>
      </c>
      <c r="D186" s="2" t="str">
        <f>"6860405015304"</f>
        <v>6860405015304</v>
      </c>
      <c r="E186" s="2" t="s">
        <v>26</v>
      </c>
      <c r="F186" s="3"/>
    </row>
    <row r="187" spans="1:6" ht="25.5" customHeight="1">
      <c r="A187" s="2" t="str">
        <f>"骆亚萍"</f>
        <v>骆亚萍</v>
      </c>
      <c r="B187" s="2" t="str">
        <f t="shared" si="14"/>
        <v>501649</v>
      </c>
      <c r="C187" s="2" t="str">
        <f t="shared" si="10"/>
        <v>《专业知识》</v>
      </c>
      <c r="D187" s="2" t="str">
        <f>"6860405015305"</f>
        <v>6860405015305</v>
      </c>
      <c r="E187" s="2" t="s">
        <v>179</v>
      </c>
      <c r="F187" s="3"/>
    </row>
    <row r="188" spans="1:6" ht="25.5" customHeight="1">
      <c r="A188" s="2" t="str">
        <f>"张春清"</f>
        <v>张春清</v>
      </c>
      <c r="B188" s="2" t="str">
        <f t="shared" si="14"/>
        <v>501649</v>
      </c>
      <c r="C188" s="2" t="str">
        <f t="shared" si="10"/>
        <v>《专业知识》</v>
      </c>
      <c r="D188" s="2" t="str">
        <f>"6860405015306"</f>
        <v>6860405015306</v>
      </c>
      <c r="E188" s="2" t="s">
        <v>90</v>
      </c>
      <c r="F188" s="3"/>
    </row>
    <row r="189" spans="1:6" ht="25.5" customHeight="1">
      <c r="A189" s="2" t="str">
        <f>"杨文钰"</f>
        <v>杨文钰</v>
      </c>
      <c r="B189" s="2" t="str">
        <f t="shared" si="14"/>
        <v>501649</v>
      </c>
      <c r="C189" s="2" t="str">
        <f t="shared" si="10"/>
        <v>《专业知识》</v>
      </c>
      <c r="D189" s="2" t="str">
        <f>"6860405015307"</f>
        <v>6860405015307</v>
      </c>
      <c r="E189" s="2" t="s">
        <v>14</v>
      </c>
      <c r="F189" s="3"/>
    </row>
    <row r="190" spans="1:6" ht="25.5" customHeight="1">
      <c r="A190" s="2" t="str">
        <f>"朱伟苓"</f>
        <v>朱伟苓</v>
      </c>
      <c r="B190" s="2" t="str">
        <f t="shared" si="14"/>
        <v>501649</v>
      </c>
      <c r="C190" s="2" t="str">
        <f t="shared" si="10"/>
        <v>《专业知识》</v>
      </c>
      <c r="D190" s="2" t="str">
        <f>"6860405015308"</f>
        <v>6860405015308</v>
      </c>
      <c r="E190" s="2" t="s">
        <v>179</v>
      </c>
      <c r="F190" s="3"/>
    </row>
    <row r="191" spans="1:6" ht="25.5" customHeight="1">
      <c r="A191" s="2" t="str">
        <f>"龚倩"</f>
        <v>龚倩</v>
      </c>
      <c r="B191" s="2" t="str">
        <f t="shared" si="14"/>
        <v>501649</v>
      </c>
      <c r="C191" s="2" t="str">
        <f t="shared" si="10"/>
        <v>《专业知识》</v>
      </c>
      <c r="D191" s="2" t="str">
        <f>"6860405015309"</f>
        <v>6860405015309</v>
      </c>
      <c r="E191" s="2" t="s">
        <v>7</v>
      </c>
      <c r="F191" s="3"/>
    </row>
    <row r="192" spans="1:6" ht="25.5" customHeight="1">
      <c r="A192" s="2" t="str">
        <f>"焦霞"</f>
        <v>焦霞</v>
      </c>
      <c r="B192" s="2" t="str">
        <f t="shared" si="14"/>
        <v>501649</v>
      </c>
      <c r="C192" s="2" t="str">
        <f t="shared" si="10"/>
        <v>《专业知识》</v>
      </c>
      <c r="D192" s="2" t="str">
        <f>"6860405015310"</f>
        <v>6860405015310</v>
      </c>
      <c r="E192" s="2" t="s">
        <v>50</v>
      </c>
      <c r="F192" s="3"/>
    </row>
    <row r="193" spans="1:6" ht="25.5" customHeight="1">
      <c r="A193" s="2" t="str">
        <f>"江珍"</f>
        <v>江珍</v>
      </c>
      <c r="B193" s="2" t="str">
        <f t="shared" si="14"/>
        <v>501649</v>
      </c>
      <c r="C193" s="2" t="str">
        <f t="shared" si="10"/>
        <v>《专业知识》</v>
      </c>
      <c r="D193" s="2" t="str">
        <f>"6860405015311"</f>
        <v>6860405015311</v>
      </c>
      <c r="E193" s="2" t="s">
        <v>90</v>
      </c>
      <c r="F193" s="3"/>
    </row>
    <row r="194" spans="1:6" ht="25.5" customHeight="1">
      <c r="A194" s="2" t="str">
        <f>"姚倩"</f>
        <v>姚倩</v>
      </c>
      <c r="B194" s="2" t="str">
        <f t="shared" si="14"/>
        <v>501649</v>
      </c>
      <c r="C194" s="2" t="str">
        <f t="shared" si="10"/>
        <v>《专业知识》</v>
      </c>
      <c r="D194" s="2" t="str">
        <f>"6860405015312"</f>
        <v>6860405015312</v>
      </c>
      <c r="E194" s="2" t="s">
        <v>91</v>
      </c>
      <c r="F194" s="3"/>
    </row>
    <row r="195" spans="1:6" ht="25.5" customHeight="1">
      <c r="A195" s="2" t="str">
        <f>"赵梅"</f>
        <v>赵梅</v>
      </c>
      <c r="B195" s="2" t="str">
        <f t="shared" si="14"/>
        <v>501649</v>
      </c>
      <c r="C195" s="2" t="str">
        <f aca="true" t="shared" si="15" ref="C195:C258">"《专业知识》"</f>
        <v>《专业知识》</v>
      </c>
      <c r="D195" s="2" t="str">
        <f>"6860405015313"</f>
        <v>6860405015313</v>
      </c>
      <c r="E195" s="2" t="s">
        <v>92</v>
      </c>
      <c r="F195" s="3"/>
    </row>
    <row r="196" spans="1:6" ht="25.5" customHeight="1">
      <c r="A196" s="2" t="str">
        <f>"赵华琼"</f>
        <v>赵华琼</v>
      </c>
      <c r="B196" s="2" t="str">
        <f t="shared" si="14"/>
        <v>501649</v>
      </c>
      <c r="C196" s="2" t="str">
        <f t="shared" si="15"/>
        <v>《专业知识》</v>
      </c>
      <c r="D196" s="2" t="str">
        <f>"6860405015314"</f>
        <v>6860405015314</v>
      </c>
      <c r="E196" s="2" t="s">
        <v>179</v>
      </c>
      <c r="F196" s="3"/>
    </row>
    <row r="197" spans="1:6" ht="25.5" customHeight="1">
      <c r="A197" s="2" t="str">
        <f>"李素英"</f>
        <v>李素英</v>
      </c>
      <c r="B197" s="2" t="str">
        <f t="shared" si="14"/>
        <v>501649</v>
      </c>
      <c r="C197" s="2" t="str">
        <f t="shared" si="15"/>
        <v>《专业知识》</v>
      </c>
      <c r="D197" s="2" t="str">
        <f>"6860405015315"</f>
        <v>6860405015315</v>
      </c>
      <c r="E197" s="2" t="s">
        <v>93</v>
      </c>
      <c r="F197" s="3"/>
    </row>
    <row r="198" spans="1:6" ht="25.5" customHeight="1">
      <c r="A198" s="2" t="str">
        <f>"任玲"</f>
        <v>任玲</v>
      </c>
      <c r="B198" s="2" t="str">
        <f t="shared" si="14"/>
        <v>501649</v>
      </c>
      <c r="C198" s="2" t="str">
        <f t="shared" si="15"/>
        <v>《专业知识》</v>
      </c>
      <c r="D198" s="2" t="str">
        <f>"6860405015316"</f>
        <v>6860405015316</v>
      </c>
      <c r="E198" s="2" t="s">
        <v>179</v>
      </c>
      <c r="F198" s="3"/>
    </row>
    <row r="199" spans="1:6" ht="25.5" customHeight="1">
      <c r="A199" s="2" t="str">
        <f>"向本和"</f>
        <v>向本和</v>
      </c>
      <c r="B199" s="2" t="str">
        <f t="shared" si="14"/>
        <v>501649</v>
      </c>
      <c r="C199" s="2" t="str">
        <f t="shared" si="15"/>
        <v>《专业知识》</v>
      </c>
      <c r="D199" s="2" t="str">
        <f>"6860405015317"</f>
        <v>6860405015317</v>
      </c>
      <c r="E199" s="2" t="s">
        <v>94</v>
      </c>
      <c r="F199" s="3"/>
    </row>
    <row r="200" spans="1:6" ht="25.5" customHeight="1">
      <c r="A200" s="2" t="str">
        <f>"唐谦"</f>
        <v>唐谦</v>
      </c>
      <c r="B200" s="2" t="str">
        <f t="shared" si="14"/>
        <v>501649</v>
      </c>
      <c r="C200" s="2" t="str">
        <f t="shared" si="15"/>
        <v>《专业知识》</v>
      </c>
      <c r="D200" s="2" t="str">
        <f>"6860405015318"</f>
        <v>6860405015318</v>
      </c>
      <c r="E200" s="2" t="s">
        <v>53</v>
      </c>
      <c r="F200" s="3"/>
    </row>
    <row r="201" spans="1:6" ht="25.5" customHeight="1">
      <c r="A201" s="2" t="str">
        <f>"邹枢"</f>
        <v>邹枢</v>
      </c>
      <c r="B201" s="2" t="str">
        <f aca="true" t="shared" si="16" ref="B201:B218">"501649"</f>
        <v>501649</v>
      </c>
      <c r="C201" s="2" t="str">
        <f t="shared" si="15"/>
        <v>《专业知识》</v>
      </c>
      <c r="D201" s="2" t="str">
        <f>"6860405015319"</f>
        <v>6860405015319</v>
      </c>
      <c r="E201" s="2" t="s">
        <v>76</v>
      </c>
      <c r="F201" s="3"/>
    </row>
    <row r="202" spans="1:6" ht="25.5" customHeight="1">
      <c r="A202" s="2" t="str">
        <f>"侯玉兰"</f>
        <v>侯玉兰</v>
      </c>
      <c r="B202" s="2" t="str">
        <f t="shared" si="16"/>
        <v>501649</v>
      </c>
      <c r="C202" s="2" t="str">
        <f t="shared" si="15"/>
        <v>《专业知识》</v>
      </c>
      <c r="D202" s="2" t="str">
        <f>"6860405015320"</f>
        <v>6860405015320</v>
      </c>
      <c r="E202" s="2" t="s">
        <v>19</v>
      </c>
      <c r="F202" s="3"/>
    </row>
    <row r="203" spans="1:6" ht="25.5" customHeight="1">
      <c r="A203" s="2" t="str">
        <f>"康兰芳"</f>
        <v>康兰芳</v>
      </c>
      <c r="B203" s="2" t="str">
        <f t="shared" si="16"/>
        <v>501649</v>
      </c>
      <c r="C203" s="2" t="str">
        <f t="shared" si="15"/>
        <v>《专业知识》</v>
      </c>
      <c r="D203" s="2" t="str">
        <f>"6860405015321"</f>
        <v>6860405015321</v>
      </c>
      <c r="E203" s="2" t="s">
        <v>95</v>
      </c>
      <c r="F203" s="3"/>
    </row>
    <row r="204" spans="1:6" ht="25.5" customHeight="1">
      <c r="A204" s="2" t="str">
        <f>"文继兰"</f>
        <v>文继兰</v>
      </c>
      <c r="B204" s="2" t="str">
        <f t="shared" si="16"/>
        <v>501649</v>
      </c>
      <c r="C204" s="2" t="str">
        <f t="shared" si="15"/>
        <v>《专业知识》</v>
      </c>
      <c r="D204" s="2" t="str">
        <f>"6860405015322"</f>
        <v>6860405015322</v>
      </c>
      <c r="E204" s="2" t="s">
        <v>27</v>
      </c>
      <c r="F204" s="3"/>
    </row>
    <row r="205" spans="1:6" ht="25.5" customHeight="1">
      <c r="A205" s="2" t="str">
        <f>"邵军"</f>
        <v>邵军</v>
      </c>
      <c r="B205" s="2" t="str">
        <f t="shared" si="16"/>
        <v>501649</v>
      </c>
      <c r="C205" s="2" t="str">
        <f t="shared" si="15"/>
        <v>《专业知识》</v>
      </c>
      <c r="D205" s="2" t="str">
        <f>"6860405015323"</f>
        <v>6860405015323</v>
      </c>
      <c r="E205" s="2" t="s">
        <v>96</v>
      </c>
      <c r="F205" s="3"/>
    </row>
    <row r="206" spans="1:6" ht="25.5" customHeight="1">
      <c r="A206" s="2" t="str">
        <f>"何朝芳"</f>
        <v>何朝芳</v>
      </c>
      <c r="B206" s="2" t="str">
        <f t="shared" si="16"/>
        <v>501649</v>
      </c>
      <c r="C206" s="2" t="str">
        <f t="shared" si="15"/>
        <v>《专业知识》</v>
      </c>
      <c r="D206" s="2" t="str">
        <f>"6860405015324"</f>
        <v>6860405015324</v>
      </c>
      <c r="E206" s="2" t="s">
        <v>97</v>
      </c>
      <c r="F206" s="3"/>
    </row>
    <row r="207" spans="1:6" ht="25.5" customHeight="1">
      <c r="A207" s="2" t="str">
        <f>"朱红霞"</f>
        <v>朱红霞</v>
      </c>
      <c r="B207" s="2" t="str">
        <f t="shared" si="16"/>
        <v>501649</v>
      </c>
      <c r="C207" s="2" t="str">
        <f t="shared" si="15"/>
        <v>《专业知识》</v>
      </c>
      <c r="D207" s="2" t="str">
        <f>"6860405015325"</f>
        <v>6860405015325</v>
      </c>
      <c r="E207" s="2" t="s">
        <v>96</v>
      </c>
      <c r="F207" s="3"/>
    </row>
    <row r="208" spans="1:6" ht="25.5" customHeight="1">
      <c r="A208" s="2" t="str">
        <f>"冉铃萍"</f>
        <v>冉铃萍</v>
      </c>
      <c r="B208" s="2" t="str">
        <f t="shared" si="16"/>
        <v>501649</v>
      </c>
      <c r="C208" s="2" t="str">
        <f t="shared" si="15"/>
        <v>《专业知识》</v>
      </c>
      <c r="D208" s="2" t="str">
        <f>"6860405015326"</f>
        <v>6860405015326</v>
      </c>
      <c r="E208" s="2" t="s">
        <v>50</v>
      </c>
      <c r="F208" s="3"/>
    </row>
    <row r="209" spans="1:6" ht="25.5" customHeight="1">
      <c r="A209" s="2" t="str">
        <f>"张文翠"</f>
        <v>张文翠</v>
      </c>
      <c r="B209" s="2" t="str">
        <f t="shared" si="16"/>
        <v>501649</v>
      </c>
      <c r="C209" s="2" t="str">
        <f t="shared" si="15"/>
        <v>《专业知识》</v>
      </c>
      <c r="D209" s="2" t="str">
        <f>"6860405015327"</f>
        <v>6860405015327</v>
      </c>
      <c r="E209" s="2" t="s">
        <v>86</v>
      </c>
      <c r="F209" s="3"/>
    </row>
    <row r="210" spans="1:6" ht="25.5" customHeight="1">
      <c r="A210" s="2" t="str">
        <f>"向虹燕"</f>
        <v>向虹燕</v>
      </c>
      <c r="B210" s="2" t="str">
        <f t="shared" si="16"/>
        <v>501649</v>
      </c>
      <c r="C210" s="2" t="str">
        <f t="shared" si="15"/>
        <v>《专业知识》</v>
      </c>
      <c r="D210" s="2" t="str">
        <f>"6860405015328"</f>
        <v>6860405015328</v>
      </c>
      <c r="E210" s="2" t="s">
        <v>98</v>
      </c>
      <c r="F210" s="3"/>
    </row>
    <row r="211" spans="1:6" ht="25.5" customHeight="1">
      <c r="A211" s="2" t="str">
        <f>"徐洪玲"</f>
        <v>徐洪玲</v>
      </c>
      <c r="B211" s="2" t="str">
        <f t="shared" si="16"/>
        <v>501649</v>
      </c>
      <c r="C211" s="2" t="str">
        <f t="shared" si="15"/>
        <v>《专业知识》</v>
      </c>
      <c r="D211" s="2" t="str">
        <f>"6860405015329"</f>
        <v>6860405015329</v>
      </c>
      <c r="E211" s="2" t="s">
        <v>18</v>
      </c>
      <c r="F211" s="3"/>
    </row>
    <row r="212" spans="1:6" ht="25.5" customHeight="1">
      <c r="A212" s="2" t="str">
        <f>"赖小燕"</f>
        <v>赖小燕</v>
      </c>
      <c r="B212" s="2" t="str">
        <f t="shared" si="16"/>
        <v>501649</v>
      </c>
      <c r="C212" s="2" t="str">
        <f t="shared" si="15"/>
        <v>《专业知识》</v>
      </c>
      <c r="D212" s="2" t="str">
        <f>"6860405015330"</f>
        <v>6860405015330</v>
      </c>
      <c r="E212" s="2" t="s">
        <v>91</v>
      </c>
      <c r="F212" s="3"/>
    </row>
    <row r="213" spans="1:6" ht="25.5" customHeight="1">
      <c r="A213" s="2" t="str">
        <f>"王贵焱"</f>
        <v>王贵焱</v>
      </c>
      <c r="B213" s="2" t="str">
        <f t="shared" si="16"/>
        <v>501649</v>
      </c>
      <c r="C213" s="2" t="str">
        <f t="shared" si="15"/>
        <v>《专业知识》</v>
      </c>
      <c r="D213" s="2" t="str">
        <f>"6860405015401"</f>
        <v>6860405015401</v>
      </c>
      <c r="E213" s="2" t="s">
        <v>99</v>
      </c>
      <c r="F213" s="3"/>
    </row>
    <row r="214" spans="1:6" ht="25.5" customHeight="1">
      <c r="A214" s="2" t="str">
        <f>"郭敏"</f>
        <v>郭敏</v>
      </c>
      <c r="B214" s="2" t="str">
        <f t="shared" si="16"/>
        <v>501649</v>
      </c>
      <c r="C214" s="2" t="str">
        <f t="shared" si="15"/>
        <v>《专业知识》</v>
      </c>
      <c r="D214" s="2" t="str">
        <f>"6860405015402"</f>
        <v>6860405015402</v>
      </c>
      <c r="E214" s="2" t="s">
        <v>7</v>
      </c>
      <c r="F214" s="3"/>
    </row>
    <row r="215" spans="1:6" ht="25.5" customHeight="1">
      <c r="A215" s="2" t="str">
        <f>"王思云"</f>
        <v>王思云</v>
      </c>
      <c r="B215" s="2" t="str">
        <f t="shared" si="16"/>
        <v>501649</v>
      </c>
      <c r="C215" s="2" t="str">
        <f t="shared" si="15"/>
        <v>《专业知识》</v>
      </c>
      <c r="D215" s="2" t="str">
        <f>"6860405015403"</f>
        <v>6860405015403</v>
      </c>
      <c r="E215" s="2" t="s">
        <v>100</v>
      </c>
      <c r="F215" s="3"/>
    </row>
    <row r="216" spans="1:6" ht="25.5" customHeight="1">
      <c r="A216" s="2" t="str">
        <f>"向长静"</f>
        <v>向长静</v>
      </c>
      <c r="B216" s="2" t="str">
        <f t="shared" si="16"/>
        <v>501649</v>
      </c>
      <c r="C216" s="2" t="str">
        <f t="shared" si="15"/>
        <v>《专业知识》</v>
      </c>
      <c r="D216" s="2" t="str">
        <f>"6860405015404"</f>
        <v>6860405015404</v>
      </c>
      <c r="E216" s="2" t="s">
        <v>179</v>
      </c>
      <c r="F216" s="3"/>
    </row>
    <row r="217" spans="1:6" ht="25.5" customHeight="1">
      <c r="A217" s="2" t="str">
        <f>"杨多"</f>
        <v>杨多</v>
      </c>
      <c r="B217" s="2" t="str">
        <f t="shared" si="16"/>
        <v>501649</v>
      </c>
      <c r="C217" s="2" t="str">
        <f t="shared" si="15"/>
        <v>《专业知识》</v>
      </c>
      <c r="D217" s="2" t="str">
        <f>"6860405015405"</f>
        <v>6860405015405</v>
      </c>
      <c r="E217" s="2" t="s">
        <v>179</v>
      </c>
      <c r="F217" s="3"/>
    </row>
    <row r="218" spans="1:6" ht="25.5" customHeight="1">
      <c r="A218" s="2" t="str">
        <f>"陈良芹"</f>
        <v>陈良芹</v>
      </c>
      <c r="B218" s="2" t="str">
        <f t="shared" si="16"/>
        <v>501649</v>
      </c>
      <c r="C218" s="2" t="str">
        <f t="shared" si="15"/>
        <v>《专业知识》</v>
      </c>
      <c r="D218" s="2" t="str">
        <f>"6860405015406"</f>
        <v>6860405015406</v>
      </c>
      <c r="E218" s="2" t="s">
        <v>179</v>
      </c>
      <c r="F218" s="3"/>
    </row>
    <row r="219" spans="1:6" ht="25.5" customHeight="1">
      <c r="A219" s="2" t="str">
        <f>"赵京平"</f>
        <v>赵京平</v>
      </c>
      <c r="B219" s="2" t="str">
        <f aca="true" t="shared" si="17" ref="B219:B250">"501650"</f>
        <v>501650</v>
      </c>
      <c r="C219" s="2" t="str">
        <f t="shared" si="15"/>
        <v>《专业知识》</v>
      </c>
      <c r="D219" s="2" t="str">
        <f>"6860405015407"</f>
        <v>6860405015407</v>
      </c>
      <c r="E219" s="2" t="s">
        <v>101</v>
      </c>
      <c r="F219" s="3"/>
    </row>
    <row r="220" spans="1:6" ht="25.5" customHeight="1">
      <c r="A220" s="2" t="str">
        <f>"向容辉"</f>
        <v>向容辉</v>
      </c>
      <c r="B220" s="2" t="str">
        <f t="shared" si="17"/>
        <v>501650</v>
      </c>
      <c r="C220" s="2" t="str">
        <f t="shared" si="15"/>
        <v>《专业知识》</v>
      </c>
      <c r="D220" s="2" t="str">
        <f>"6860405015408"</f>
        <v>6860405015408</v>
      </c>
      <c r="E220" s="2" t="s">
        <v>102</v>
      </c>
      <c r="F220" s="3"/>
    </row>
    <row r="221" spans="1:6" ht="25.5" customHeight="1">
      <c r="A221" s="2" t="str">
        <f>"黄桂坪"</f>
        <v>黄桂坪</v>
      </c>
      <c r="B221" s="2" t="str">
        <f t="shared" si="17"/>
        <v>501650</v>
      </c>
      <c r="C221" s="2" t="str">
        <f t="shared" si="15"/>
        <v>《专业知识》</v>
      </c>
      <c r="D221" s="2" t="str">
        <f>"6860405015409"</f>
        <v>6860405015409</v>
      </c>
      <c r="E221" s="2" t="s">
        <v>85</v>
      </c>
      <c r="F221" s="3"/>
    </row>
    <row r="222" spans="1:6" ht="25.5" customHeight="1">
      <c r="A222" s="2" t="str">
        <f>"郭梦雨"</f>
        <v>郭梦雨</v>
      </c>
      <c r="B222" s="2" t="str">
        <f t="shared" si="17"/>
        <v>501650</v>
      </c>
      <c r="C222" s="2" t="str">
        <f t="shared" si="15"/>
        <v>《专业知识》</v>
      </c>
      <c r="D222" s="2" t="str">
        <f>"6860405015410"</f>
        <v>6860405015410</v>
      </c>
      <c r="E222" s="2" t="s">
        <v>56</v>
      </c>
      <c r="F222" s="3"/>
    </row>
    <row r="223" spans="1:6" ht="25.5" customHeight="1">
      <c r="A223" s="2" t="str">
        <f>"邓妮"</f>
        <v>邓妮</v>
      </c>
      <c r="B223" s="2" t="str">
        <f t="shared" si="17"/>
        <v>501650</v>
      </c>
      <c r="C223" s="2" t="str">
        <f t="shared" si="15"/>
        <v>《专业知识》</v>
      </c>
      <c r="D223" s="2" t="str">
        <f>"6860405015411"</f>
        <v>6860405015411</v>
      </c>
      <c r="E223" s="2" t="s">
        <v>103</v>
      </c>
      <c r="F223" s="3"/>
    </row>
    <row r="224" spans="1:6" ht="25.5" customHeight="1">
      <c r="A224" s="2" t="str">
        <f>"彭然"</f>
        <v>彭然</v>
      </c>
      <c r="B224" s="2" t="str">
        <f t="shared" si="17"/>
        <v>501650</v>
      </c>
      <c r="C224" s="2" t="str">
        <f t="shared" si="15"/>
        <v>《专业知识》</v>
      </c>
      <c r="D224" s="2" t="str">
        <f>"6860405015412"</f>
        <v>6860405015412</v>
      </c>
      <c r="E224" s="2" t="s">
        <v>104</v>
      </c>
      <c r="F224" s="3"/>
    </row>
    <row r="225" spans="1:6" ht="25.5" customHeight="1">
      <c r="A225" s="2" t="str">
        <f>"杨娅"</f>
        <v>杨娅</v>
      </c>
      <c r="B225" s="2" t="str">
        <f t="shared" si="17"/>
        <v>501650</v>
      </c>
      <c r="C225" s="2" t="str">
        <f t="shared" si="15"/>
        <v>《专业知识》</v>
      </c>
      <c r="D225" s="2" t="str">
        <f>"6860405015413"</f>
        <v>6860405015413</v>
      </c>
      <c r="E225" s="2" t="s">
        <v>105</v>
      </c>
      <c r="F225" s="3"/>
    </row>
    <row r="226" spans="1:6" ht="25.5" customHeight="1">
      <c r="A226" s="2" t="str">
        <f>"符瑞"</f>
        <v>符瑞</v>
      </c>
      <c r="B226" s="2" t="str">
        <f t="shared" si="17"/>
        <v>501650</v>
      </c>
      <c r="C226" s="2" t="str">
        <f t="shared" si="15"/>
        <v>《专业知识》</v>
      </c>
      <c r="D226" s="2" t="str">
        <f>"6860405015414"</f>
        <v>6860405015414</v>
      </c>
      <c r="E226" s="2" t="s">
        <v>106</v>
      </c>
      <c r="F226" s="3"/>
    </row>
    <row r="227" spans="1:6" ht="25.5" customHeight="1">
      <c r="A227" s="2" t="str">
        <f>"何昕南"</f>
        <v>何昕南</v>
      </c>
      <c r="B227" s="2" t="str">
        <f t="shared" si="17"/>
        <v>501650</v>
      </c>
      <c r="C227" s="2" t="str">
        <f t="shared" si="15"/>
        <v>《专业知识》</v>
      </c>
      <c r="D227" s="2" t="str">
        <f>"6860405015415"</f>
        <v>6860405015415</v>
      </c>
      <c r="E227" s="2" t="s">
        <v>97</v>
      </c>
      <c r="F227" s="3"/>
    </row>
    <row r="228" spans="1:6" ht="25.5" customHeight="1">
      <c r="A228" s="2" t="str">
        <f>"胡晓"</f>
        <v>胡晓</v>
      </c>
      <c r="B228" s="2" t="str">
        <f t="shared" si="17"/>
        <v>501650</v>
      </c>
      <c r="C228" s="2" t="str">
        <f t="shared" si="15"/>
        <v>《专业知识》</v>
      </c>
      <c r="D228" s="2" t="str">
        <f>"6860405015416"</f>
        <v>6860405015416</v>
      </c>
      <c r="E228" s="2" t="s">
        <v>107</v>
      </c>
      <c r="F228" s="3"/>
    </row>
    <row r="229" spans="1:6" ht="25.5" customHeight="1">
      <c r="A229" s="2" t="str">
        <f>"李雪莹"</f>
        <v>李雪莹</v>
      </c>
      <c r="B229" s="2" t="str">
        <f t="shared" si="17"/>
        <v>501650</v>
      </c>
      <c r="C229" s="2" t="str">
        <f t="shared" si="15"/>
        <v>《专业知识》</v>
      </c>
      <c r="D229" s="2" t="str">
        <f>"6860405015417"</f>
        <v>6860405015417</v>
      </c>
      <c r="E229" s="2" t="s">
        <v>108</v>
      </c>
      <c r="F229" s="3"/>
    </row>
    <row r="230" spans="1:6" ht="25.5" customHeight="1">
      <c r="A230" s="2" t="str">
        <f>"廖琦霞"</f>
        <v>廖琦霞</v>
      </c>
      <c r="B230" s="2" t="str">
        <f t="shared" si="17"/>
        <v>501650</v>
      </c>
      <c r="C230" s="2" t="str">
        <f t="shared" si="15"/>
        <v>《专业知识》</v>
      </c>
      <c r="D230" s="2" t="str">
        <f>"6860405015418"</f>
        <v>6860405015418</v>
      </c>
      <c r="E230" s="2" t="s">
        <v>109</v>
      </c>
      <c r="F230" s="3"/>
    </row>
    <row r="231" spans="1:6" ht="25.5" customHeight="1">
      <c r="A231" s="2" t="str">
        <f>"赵艳红"</f>
        <v>赵艳红</v>
      </c>
      <c r="B231" s="2" t="str">
        <f t="shared" si="17"/>
        <v>501650</v>
      </c>
      <c r="C231" s="2" t="str">
        <f t="shared" si="15"/>
        <v>《专业知识》</v>
      </c>
      <c r="D231" s="2" t="str">
        <f>"6860405015419"</f>
        <v>6860405015419</v>
      </c>
      <c r="E231" s="2" t="s">
        <v>108</v>
      </c>
      <c r="F231" s="3"/>
    </row>
    <row r="232" spans="1:6" ht="25.5" customHeight="1">
      <c r="A232" s="2" t="str">
        <f>"丁雪梅"</f>
        <v>丁雪梅</v>
      </c>
      <c r="B232" s="2" t="str">
        <f t="shared" si="17"/>
        <v>501650</v>
      </c>
      <c r="C232" s="2" t="str">
        <f t="shared" si="15"/>
        <v>《专业知识》</v>
      </c>
      <c r="D232" s="2" t="str">
        <f>"6860405015420"</f>
        <v>6860405015420</v>
      </c>
      <c r="E232" s="2" t="s">
        <v>18</v>
      </c>
      <c r="F232" s="3"/>
    </row>
    <row r="233" spans="1:6" ht="25.5" customHeight="1">
      <c r="A233" s="2" t="str">
        <f>"李岳芮"</f>
        <v>李岳芮</v>
      </c>
      <c r="B233" s="2" t="str">
        <f t="shared" si="17"/>
        <v>501650</v>
      </c>
      <c r="C233" s="2" t="str">
        <f t="shared" si="15"/>
        <v>《专业知识》</v>
      </c>
      <c r="D233" s="2" t="str">
        <f>"6860405015421"</f>
        <v>6860405015421</v>
      </c>
      <c r="E233" s="2" t="s">
        <v>110</v>
      </c>
      <c r="F233" s="3"/>
    </row>
    <row r="234" spans="1:6" ht="25.5" customHeight="1">
      <c r="A234" s="2" t="str">
        <f>"陈娇"</f>
        <v>陈娇</v>
      </c>
      <c r="B234" s="2" t="str">
        <f t="shared" si="17"/>
        <v>501650</v>
      </c>
      <c r="C234" s="2" t="str">
        <f t="shared" si="15"/>
        <v>《专业知识》</v>
      </c>
      <c r="D234" s="2" t="str">
        <f>"6860405015422"</f>
        <v>6860405015422</v>
      </c>
      <c r="E234" s="2" t="s">
        <v>111</v>
      </c>
      <c r="F234" s="3"/>
    </row>
    <row r="235" spans="1:6" ht="25.5" customHeight="1">
      <c r="A235" s="2" t="str">
        <f>"冉敏"</f>
        <v>冉敏</v>
      </c>
      <c r="B235" s="2" t="str">
        <f t="shared" si="17"/>
        <v>501650</v>
      </c>
      <c r="C235" s="2" t="str">
        <f t="shared" si="15"/>
        <v>《专业知识》</v>
      </c>
      <c r="D235" s="2" t="str">
        <f>"6860405015423"</f>
        <v>6860405015423</v>
      </c>
      <c r="E235" s="2" t="s">
        <v>76</v>
      </c>
      <c r="F235" s="3"/>
    </row>
    <row r="236" spans="1:6" ht="25.5" customHeight="1">
      <c r="A236" s="2" t="str">
        <f>"张琰"</f>
        <v>张琰</v>
      </c>
      <c r="B236" s="2" t="str">
        <f t="shared" si="17"/>
        <v>501650</v>
      </c>
      <c r="C236" s="2" t="str">
        <f t="shared" si="15"/>
        <v>《专业知识》</v>
      </c>
      <c r="D236" s="2" t="str">
        <f>"6860405015424"</f>
        <v>6860405015424</v>
      </c>
      <c r="E236" s="2" t="s">
        <v>112</v>
      </c>
      <c r="F236" s="3"/>
    </row>
    <row r="237" spans="1:6" ht="25.5" customHeight="1">
      <c r="A237" s="2" t="str">
        <f>"张欢"</f>
        <v>张欢</v>
      </c>
      <c r="B237" s="2" t="str">
        <f t="shared" si="17"/>
        <v>501650</v>
      </c>
      <c r="C237" s="2" t="str">
        <f t="shared" si="15"/>
        <v>《专业知识》</v>
      </c>
      <c r="D237" s="2" t="str">
        <f>"6860405015425"</f>
        <v>6860405015425</v>
      </c>
      <c r="E237" s="2" t="s">
        <v>113</v>
      </c>
      <c r="F237" s="3"/>
    </row>
    <row r="238" spans="1:6" ht="25.5" customHeight="1">
      <c r="A238" s="2" t="str">
        <f>"向长琴"</f>
        <v>向长琴</v>
      </c>
      <c r="B238" s="2" t="str">
        <f t="shared" si="17"/>
        <v>501650</v>
      </c>
      <c r="C238" s="2" t="str">
        <f t="shared" si="15"/>
        <v>《专业知识》</v>
      </c>
      <c r="D238" s="2" t="str">
        <f>"6860405015426"</f>
        <v>6860405015426</v>
      </c>
      <c r="E238" s="2" t="s">
        <v>114</v>
      </c>
      <c r="F238" s="3"/>
    </row>
    <row r="239" spans="1:6" ht="25.5" customHeight="1">
      <c r="A239" s="2" t="str">
        <f>"周倩"</f>
        <v>周倩</v>
      </c>
      <c r="B239" s="2" t="str">
        <f t="shared" si="17"/>
        <v>501650</v>
      </c>
      <c r="C239" s="2" t="str">
        <f t="shared" si="15"/>
        <v>《专业知识》</v>
      </c>
      <c r="D239" s="2" t="str">
        <f>"6860405015427"</f>
        <v>6860405015427</v>
      </c>
      <c r="E239" s="2" t="s">
        <v>115</v>
      </c>
      <c r="F239" s="3"/>
    </row>
    <row r="240" spans="1:6" ht="25.5" customHeight="1">
      <c r="A240" s="2" t="str">
        <f>"任彩霞"</f>
        <v>任彩霞</v>
      </c>
      <c r="B240" s="2" t="str">
        <f t="shared" si="17"/>
        <v>501650</v>
      </c>
      <c r="C240" s="2" t="str">
        <f t="shared" si="15"/>
        <v>《专业知识》</v>
      </c>
      <c r="D240" s="2" t="str">
        <f>"6860405015428"</f>
        <v>6860405015428</v>
      </c>
      <c r="E240" s="2" t="s">
        <v>116</v>
      </c>
      <c r="F240" s="3"/>
    </row>
    <row r="241" spans="1:6" ht="25.5" customHeight="1">
      <c r="A241" s="2" t="str">
        <f>"康睿"</f>
        <v>康睿</v>
      </c>
      <c r="B241" s="2" t="str">
        <f t="shared" si="17"/>
        <v>501650</v>
      </c>
      <c r="C241" s="2" t="str">
        <f t="shared" si="15"/>
        <v>《专业知识》</v>
      </c>
      <c r="D241" s="2" t="str">
        <f>"6860405015429"</f>
        <v>6860405015429</v>
      </c>
      <c r="E241" s="2" t="s">
        <v>117</v>
      </c>
      <c r="F241" s="3"/>
    </row>
    <row r="242" spans="1:6" ht="25.5" customHeight="1">
      <c r="A242" s="2" t="str">
        <f>"严静"</f>
        <v>严静</v>
      </c>
      <c r="B242" s="2" t="str">
        <f t="shared" si="17"/>
        <v>501650</v>
      </c>
      <c r="C242" s="2" t="str">
        <f t="shared" si="15"/>
        <v>《专业知识》</v>
      </c>
      <c r="D242" s="2" t="str">
        <f>"6860405015430"</f>
        <v>6860405015430</v>
      </c>
      <c r="E242" s="2" t="s">
        <v>118</v>
      </c>
      <c r="F242" s="3"/>
    </row>
    <row r="243" spans="1:6" ht="25.5" customHeight="1">
      <c r="A243" s="2" t="str">
        <f>"覃娟"</f>
        <v>覃娟</v>
      </c>
      <c r="B243" s="2" t="str">
        <f t="shared" si="17"/>
        <v>501650</v>
      </c>
      <c r="C243" s="2" t="str">
        <f t="shared" si="15"/>
        <v>《专业知识》</v>
      </c>
      <c r="D243" s="2" t="str">
        <f>"6860405015501"</f>
        <v>6860405015501</v>
      </c>
      <c r="E243" s="2" t="s">
        <v>119</v>
      </c>
      <c r="F243" s="3"/>
    </row>
    <row r="244" spans="1:6" ht="25.5" customHeight="1">
      <c r="A244" s="2" t="str">
        <f>"王春霞"</f>
        <v>王春霞</v>
      </c>
      <c r="B244" s="2" t="str">
        <f t="shared" si="17"/>
        <v>501650</v>
      </c>
      <c r="C244" s="2" t="str">
        <f t="shared" si="15"/>
        <v>《专业知识》</v>
      </c>
      <c r="D244" s="2" t="str">
        <f>"6860405015502"</f>
        <v>6860405015502</v>
      </c>
      <c r="E244" s="2" t="s">
        <v>103</v>
      </c>
      <c r="F244" s="3"/>
    </row>
    <row r="245" spans="1:6" ht="25.5" customHeight="1">
      <c r="A245" s="2" t="str">
        <f>"刘玲"</f>
        <v>刘玲</v>
      </c>
      <c r="B245" s="2" t="str">
        <f t="shared" si="17"/>
        <v>501650</v>
      </c>
      <c r="C245" s="2" t="str">
        <f t="shared" si="15"/>
        <v>《专业知识》</v>
      </c>
      <c r="D245" s="2" t="str">
        <f>"6860405015503"</f>
        <v>6860405015503</v>
      </c>
      <c r="E245" s="2" t="s">
        <v>59</v>
      </c>
      <c r="F245" s="3"/>
    </row>
    <row r="246" spans="1:6" ht="25.5" customHeight="1">
      <c r="A246" s="2" t="str">
        <f>"何丹丹"</f>
        <v>何丹丹</v>
      </c>
      <c r="B246" s="2" t="str">
        <f t="shared" si="17"/>
        <v>501650</v>
      </c>
      <c r="C246" s="2" t="str">
        <f t="shared" si="15"/>
        <v>《专业知识》</v>
      </c>
      <c r="D246" s="2" t="str">
        <f>"6860405015504"</f>
        <v>6860405015504</v>
      </c>
      <c r="E246" s="2" t="s">
        <v>120</v>
      </c>
      <c r="F246" s="3"/>
    </row>
    <row r="247" spans="1:6" ht="25.5" customHeight="1">
      <c r="A247" s="2" t="str">
        <f>"代晶晶"</f>
        <v>代晶晶</v>
      </c>
      <c r="B247" s="2" t="str">
        <f t="shared" si="17"/>
        <v>501650</v>
      </c>
      <c r="C247" s="2" t="str">
        <f t="shared" si="15"/>
        <v>《专业知识》</v>
      </c>
      <c r="D247" s="2" t="str">
        <f>"6860405015505"</f>
        <v>6860405015505</v>
      </c>
      <c r="E247" s="2" t="s">
        <v>121</v>
      </c>
      <c r="F247" s="3"/>
    </row>
    <row r="248" spans="1:6" ht="25.5" customHeight="1">
      <c r="A248" s="2" t="str">
        <f>"王辉"</f>
        <v>王辉</v>
      </c>
      <c r="B248" s="2" t="str">
        <f t="shared" si="17"/>
        <v>501650</v>
      </c>
      <c r="C248" s="2" t="str">
        <f t="shared" si="15"/>
        <v>《专业知识》</v>
      </c>
      <c r="D248" s="2" t="str">
        <f>"6860405015506"</f>
        <v>6860405015506</v>
      </c>
      <c r="E248" s="2" t="s">
        <v>15</v>
      </c>
      <c r="F248" s="3"/>
    </row>
    <row r="249" spans="1:6" ht="25.5" customHeight="1">
      <c r="A249" s="2" t="str">
        <f>"庹芳芳"</f>
        <v>庹芳芳</v>
      </c>
      <c r="B249" s="2" t="str">
        <f t="shared" si="17"/>
        <v>501650</v>
      </c>
      <c r="C249" s="2" t="str">
        <f t="shared" si="15"/>
        <v>《专业知识》</v>
      </c>
      <c r="D249" s="2" t="str">
        <f>"6860405015507"</f>
        <v>6860405015507</v>
      </c>
      <c r="E249" s="2" t="s">
        <v>122</v>
      </c>
      <c r="F249" s="3"/>
    </row>
    <row r="250" spans="1:6" ht="25.5" customHeight="1">
      <c r="A250" s="2" t="str">
        <f>"潘丽"</f>
        <v>潘丽</v>
      </c>
      <c r="B250" s="2" t="str">
        <f t="shared" si="17"/>
        <v>501650</v>
      </c>
      <c r="C250" s="2" t="str">
        <f t="shared" si="15"/>
        <v>《专业知识》</v>
      </c>
      <c r="D250" s="2" t="str">
        <f>"6860405015508"</f>
        <v>6860405015508</v>
      </c>
      <c r="E250" s="2" t="s">
        <v>123</v>
      </c>
      <c r="F250" s="3"/>
    </row>
    <row r="251" spans="1:6" ht="25.5" customHeight="1">
      <c r="A251" s="2" t="str">
        <f>"陈琦"</f>
        <v>陈琦</v>
      </c>
      <c r="B251" s="2" t="str">
        <f aca="true" t="shared" si="18" ref="B251:B282">"501650"</f>
        <v>501650</v>
      </c>
      <c r="C251" s="2" t="str">
        <f t="shared" si="15"/>
        <v>《专业知识》</v>
      </c>
      <c r="D251" s="2" t="str">
        <f>"6860405015509"</f>
        <v>6860405015509</v>
      </c>
      <c r="E251" s="2" t="s">
        <v>124</v>
      </c>
      <c r="F251" s="3"/>
    </row>
    <row r="252" spans="1:6" ht="25.5" customHeight="1">
      <c r="A252" s="2" t="str">
        <f>"刘俊霜"</f>
        <v>刘俊霜</v>
      </c>
      <c r="B252" s="2" t="str">
        <f t="shared" si="18"/>
        <v>501650</v>
      </c>
      <c r="C252" s="2" t="str">
        <f t="shared" si="15"/>
        <v>《专业知识》</v>
      </c>
      <c r="D252" s="2" t="str">
        <f>"6860405015510"</f>
        <v>6860405015510</v>
      </c>
      <c r="E252" s="2" t="s">
        <v>22</v>
      </c>
      <c r="F252" s="3"/>
    </row>
    <row r="253" spans="1:6" ht="25.5" customHeight="1">
      <c r="A253" s="2" t="str">
        <f>"韩洁"</f>
        <v>韩洁</v>
      </c>
      <c r="B253" s="2" t="str">
        <f t="shared" si="18"/>
        <v>501650</v>
      </c>
      <c r="C253" s="2" t="str">
        <f t="shared" si="15"/>
        <v>《专业知识》</v>
      </c>
      <c r="D253" s="2" t="str">
        <f>"6860405015511"</f>
        <v>6860405015511</v>
      </c>
      <c r="E253" s="2" t="s">
        <v>79</v>
      </c>
      <c r="F253" s="3"/>
    </row>
    <row r="254" spans="1:6" ht="25.5" customHeight="1">
      <c r="A254" s="2" t="str">
        <f>"杜雪彬"</f>
        <v>杜雪彬</v>
      </c>
      <c r="B254" s="2" t="str">
        <f t="shared" si="18"/>
        <v>501650</v>
      </c>
      <c r="C254" s="2" t="str">
        <f t="shared" si="15"/>
        <v>《专业知识》</v>
      </c>
      <c r="D254" s="2" t="str">
        <f>"6860405015512"</f>
        <v>6860405015512</v>
      </c>
      <c r="E254" s="2" t="s">
        <v>125</v>
      </c>
      <c r="F254" s="3"/>
    </row>
    <row r="255" spans="1:6" ht="25.5" customHeight="1">
      <c r="A255" s="2" t="str">
        <f>"方玲"</f>
        <v>方玲</v>
      </c>
      <c r="B255" s="2" t="str">
        <f t="shared" si="18"/>
        <v>501650</v>
      </c>
      <c r="C255" s="2" t="str">
        <f t="shared" si="15"/>
        <v>《专业知识》</v>
      </c>
      <c r="D255" s="2" t="str">
        <f>"6860405015513"</f>
        <v>6860405015513</v>
      </c>
      <c r="E255" s="2" t="s">
        <v>26</v>
      </c>
      <c r="F255" s="3"/>
    </row>
    <row r="256" spans="1:6" ht="25.5" customHeight="1">
      <c r="A256" s="2" t="str">
        <f>"符海英"</f>
        <v>符海英</v>
      </c>
      <c r="B256" s="2" t="str">
        <f t="shared" si="18"/>
        <v>501650</v>
      </c>
      <c r="C256" s="2" t="str">
        <f t="shared" si="15"/>
        <v>《专业知识》</v>
      </c>
      <c r="D256" s="2" t="str">
        <f>"6860405015514"</f>
        <v>6860405015514</v>
      </c>
      <c r="E256" s="2" t="s">
        <v>126</v>
      </c>
      <c r="F256" s="3"/>
    </row>
    <row r="257" spans="1:6" ht="25.5" customHeight="1">
      <c r="A257" s="2" t="str">
        <f>"李芳"</f>
        <v>李芳</v>
      </c>
      <c r="B257" s="2" t="str">
        <f t="shared" si="18"/>
        <v>501650</v>
      </c>
      <c r="C257" s="2" t="str">
        <f t="shared" si="15"/>
        <v>《专业知识》</v>
      </c>
      <c r="D257" s="2" t="str">
        <f>"6860405015515"</f>
        <v>6860405015515</v>
      </c>
      <c r="E257" s="2" t="s">
        <v>96</v>
      </c>
      <c r="F257" s="3"/>
    </row>
    <row r="258" spans="1:6" ht="25.5" customHeight="1">
      <c r="A258" s="2" t="str">
        <f>"向娟"</f>
        <v>向娟</v>
      </c>
      <c r="B258" s="2" t="str">
        <f t="shared" si="18"/>
        <v>501650</v>
      </c>
      <c r="C258" s="2" t="str">
        <f t="shared" si="15"/>
        <v>《专业知识》</v>
      </c>
      <c r="D258" s="2" t="str">
        <f>"6860405015516"</f>
        <v>6860405015516</v>
      </c>
      <c r="E258" s="2" t="s">
        <v>127</v>
      </c>
      <c r="F258" s="3"/>
    </row>
    <row r="259" spans="1:6" ht="25.5" customHeight="1">
      <c r="A259" s="2" t="str">
        <f>"宋鑫"</f>
        <v>宋鑫</v>
      </c>
      <c r="B259" s="2" t="str">
        <f t="shared" si="18"/>
        <v>501650</v>
      </c>
      <c r="C259" s="2" t="str">
        <f aca="true" t="shared" si="19" ref="C259:C322">"《专业知识》"</f>
        <v>《专业知识》</v>
      </c>
      <c r="D259" s="2" t="str">
        <f>"6860405015517"</f>
        <v>6860405015517</v>
      </c>
      <c r="E259" s="2" t="s">
        <v>53</v>
      </c>
      <c r="F259" s="3"/>
    </row>
    <row r="260" spans="1:6" ht="25.5" customHeight="1">
      <c r="A260" s="2" t="str">
        <f>"周林玲"</f>
        <v>周林玲</v>
      </c>
      <c r="B260" s="2" t="str">
        <f t="shared" si="18"/>
        <v>501650</v>
      </c>
      <c r="C260" s="2" t="str">
        <f t="shared" si="19"/>
        <v>《专业知识》</v>
      </c>
      <c r="D260" s="2" t="str">
        <f>"6860405015518"</f>
        <v>6860405015518</v>
      </c>
      <c r="E260" s="2" t="s">
        <v>128</v>
      </c>
      <c r="F260" s="3"/>
    </row>
    <row r="261" spans="1:6" ht="25.5" customHeight="1">
      <c r="A261" s="2" t="str">
        <f>"崔煜"</f>
        <v>崔煜</v>
      </c>
      <c r="B261" s="2" t="str">
        <f t="shared" si="18"/>
        <v>501650</v>
      </c>
      <c r="C261" s="2" t="str">
        <f t="shared" si="19"/>
        <v>《专业知识》</v>
      </c>
      <c r="D261" s="2" t="str">
        <f>"6860405015519"</f>
        <v>6860405015519</v>
      </c>
      <c r="E261" s="2" t="s">
        <v>129</v>
      </c>
      <c r="F261" s="3"/>
    </row>
    <row r="262" spans="1:6" ht="25.5" customHeight="1">
      <c r="A262" s="2" t="str">
        <f>"侯正桂"</f>
        <v>侯正桂</v>
      </c>
      <c r="B262" s="2" t="str">
        <f t="shared" si="18"/>
        <v>501650</v>
      </c>
      <c r="C262" s="2" t="str">
        <f t="shared" si="19"/>
        <v>《专业知识》</v>
      </c>
      <c r="D262" s="2" t="str">
        <f>"6860405015520"</f>
        <v>6860405015520</v>
      </c>
      <c r="E262" s="2" t="s">
        <v>16</v>
      </c>
      <c r="F262" s="3"/>
    </row>
    <row r="263" spans="1:6" ht="25.5" customHeight="1">
      <c r="A263" s="2" t="str">
        <f>"赵雪连"</f>
        <v>赵雪连</v>
      </c>
      <c r="B263" s="2" t="str">
        <f t="shared" si="18"/>
        <v>501650</v>
      </c>
      <c r="C263" s="2" t="str">
        <f t="shared" si="19"/>
        <v>《专业知识》</v>
      </c>
      <c r="D263" s="2" t="str">
        <f>"6860405015521"</f>
        <v>6860405015521</v>
      </c>
      <c r="E263" s="2" t="s">
        <v>130</v>
      </c>
      <c r="F263" s="3"/>
    </row>
    <row r="264" spans="1:6" ht="25.5" customHeight="1">
      <c r="A264" s="2" t="str">
        <f>"王娟"</f>
        <v>王娟</v>
      </c>
      <c r="B264" s="2" t="str">
        <f t="shared" si="18"/>
        <v>501650</v>
      </c>
      <c r="C264" s="2" t="str">
        <f t="shared" si="19"/>
        <v>《专业知识》</v>
      </c>
      <c r="D264" s="2" t="str">
        <f>"6860405015522"</f>
        <v>6860405015522</v>
      </c>
      <c r="E264" s="2" t="s">
        <v>131</v>
      </c>
      <c r="F264" s="3"/>
    </row>
    <row r="265" spans="1:6" ht="25.5" customHeight="1">
      <c r="A265" s="2" t="str">
        <f>"向玲玲"</f>
        <v>向玲玲</v>
      </c>
      <c r="B265" s="2" t="str">
        <f t="shared" si="18"/>
        <v>501650</v>
      </c>
      <c r="C265" s="2" t="str">
        <f t="shared" si="19"/>
        <v>《专业知识》</v>
      </c>
      <c r="D265" s="2" t="str">
        <f>"6860405015523"</f>
        <v>6860405015523</v>
      </c>
      <c r="E265" s="2" t="s">
        <v>33</v>
      </c>
      <c r="F265" s="3"/>
    </row>
    <row r="266" spans="1:6" ht="25.5" customHeight="1">
      <c r="A266" s="2" t="str">
        <f>"石向丽"</f>
        <v>石向丽</v>
      </c>
      <c r="B266" s="2" t="str">
        <f t="shared" si="18"/>
        <v>501650</v>
      </c>
      <c r="C266" s="2" t="str">
        <f t="shared" si="19"/>
        <v>《专业知识》</v>
      </c>
      <c r="D266" s="2" t="str">
        <f>"6860405015524"</f>
        <v>6860405015524</v>
      </c>
      <c r="E266" s="2" t="s">
        <v>132</v>
      </c>
      <c r="F266" s="3"/>
    </row>
    <row r="267" spans="1:6" ht="25.5" customHeight="1">
      <c r="A267" s="2" t="str">
        <f>"谯桂玲"</f>
        <v>谯桂玲</v>
      </c>
      <c r="B267" s="2" t="str">
        <f t="shared" si="18"/>
        <v>501650</v>
      </c>
      <c r="C267" s="2" t="str">
        <f t="shared" si="19"/>
        <v>《专业知识》</v>
      </c>
      <c r="D267" s="2" t="str">
        <f>"6860405015525"</f>
        <v>6860405015525</v>
      </c>
      <c r="E267" s="2" t="s">
        <v>89</v>
      </c>
      <c r="F267" s="3"/>
    </row>
    <row r="268" spans="1:6" ht="25.5" customHeight="1">
      <c r="A268" s="2" t="str">
        <f>"高岚"</f>
        <v>高岚</v>
      </c>
      <c r="B268" s="2" t="str">
        <f t="shared" si="18"/>
        <v>501650</v>
      </c>
      <c r="C268" s="2" t="str">
        <f t="shared" si="19"/>
        <v>《专业知识》</v>
      </c>
      <c r="D268" s="2" t="str">
        <f>"6860405015526"</f>
        <v>6860405015526</v>
      </c>
      <c r="E268" s="2" t="s">
        <v>179</v>
      </c>
      <c r="F268" s="3"/>
    </row>
    <row r="269" spans="1:6" ht="25.5" customHeight="1">
      <c r="A269" s="2" t="str">
        <f>"刘荔"</f>
        <v>刘荔</v>
      </c>
      <c r="B269" s="2" t="str">
        <f t="shared" si="18"/>
        <v>501650</v>
      </c>
      <c r="C269" s="2" t="str">
        <f t="shared" si="19"/>
        <v>《专业知识》</v>
      </c>
      <c r="D269" s="2" t="str">
        <f>"6860405015527"</f>
        <v>6860405015527</v>
      </c>
      <c r="E269" s="2" t="s">
        <v>179</v>
      </c>
      <c r="F269" s="3"/>
    </row>
    <row r="270" spans="1:6" ht="25.5" customHeight="1">
      <c r="A270" s="2" t="str">
        <f>"王祯"</f>
        <v>王祯</v>
      </c>
      <c r="B270" s="2" t="str">
        <f t="shared" si="18"/>
        <v>501650</v>
      </c>
      <c r="C270" s="2" t="str">
        <f t="shared" si="19"/>
        <v>《专业知识》</v>
      </c>
      <c r="D270" s="2" t="str">
        <f>"6860405015528"</f>
        <v>6860405015528</v>
      </c>
      <c r="E270" s="2" t="s">
        <v>13</v>
      </c>
      <c r="F270" s="3"/>
    </row>
    <row r="271" spans="1:6" ht="25.5" customHeight="1">
      <c r="A271" s="2" t="str">
        <f>"刘青"</f>
        <v>刘青</v>
      </c>
      <c r="B271" s="2" t="str">
        <f t="shared" si="18"/>
        <v>501650</v>
      </c>
      <c r="C271" s="2" t="str">
        <f t="shared" si="19"/>
        <v>《专业知识》</v>
      </c>
      <c r="D271" s="2" t="str">
        <f>"6860405015529"</f>
        <v>6860405015529</v>
      </c>
      <c r="E271" s="2" t="s">
        <v>89</v>
      </c>
      <c r="F271" s="3"/>
    </row>
    <row r="272" spans="1:6" ht="25.5" customHeight="1">
      <c r="A272" s="2" t="str">
        <f>"陈小清"</f>
        <v>陈小清</v>
      </c>
      <c r="B272" s="2" t="str">
        <f t="shared" si="18"/>
        <v>501650</v>
      </c>
      <c r="C272" s="2" t="str">
        <f t="shared" si="19"/>
        <v>《专业知识》</v>
      </c>
      <c r="D272" s="2" t="str">
        <f>"6860405015530"</f>
        <v>6860405015530</v>
      </c>
      <c r="E272" s="2" t="s">
        <v>39</v>
      </c>
      <c r="F272" s="3"/>
    </row>
    <row r="273" spans="1:6" ht="25.5" customHeight="1">
      <c r="A273" s="2" t="str">
        <f>"康蜀敏"</f>
        <v>康蜀敏</v>
      </c>
      <c r="B273" s="2" t="str">
        <f t="shared" si="18"/>
        <v>501650</v>
      </c>
      <c r="C273" s="2" t="str">
        <f t="shared" si="19"/>
        <v>《专业知识》</v>
      </c>
      <c r="D273" s="2" t="str">
        <f>"6860405015601"</f>
        <v>6860405015601</v>
      </c>
      <c r="E273" s="2" t="s">
        <v>10</v>
      </c>
      <c r="F273" s="3"/>
    </row>
    <row r="274" spans="1:6" ht="25.5" customHeight="1">
      <c r="A274" s="2" t="str">
        <f>"丁雪艳"</f>
        <v>丁雪艳</v>
      </c>
      <c r="B274" s="2" t="str">
        <f t="shared" si="18"/>
        <v>501650</v>
      </c>
      <c r="C274" s="2" t="str">
        <f t="shared" si="19"/>
        <v>《专业知识》</v>
      </c>
      <c r="D274" s="2" t="str">
        <f>"6860405015602"</f>
        <v>6860405015602</v>
      </c>
      <c r="E274" s="2" t="s">
        <v>133</v>
      </c>
      <c r="F274" s="3"/>
    </row>
    <row r="275" spans="1:6" ht="25.5" customHeight="1">
      <c r="A275" s="2" t="str">
        <f>"郭园园"</f>
        <v>郭园园</v>
      </c>
      <c r="B275" s="2" t="str">
        <f t="shared" si="18"/>
        <v>501650</v>
      </c>
      <c r="C275" s="2" t="str">
        <f t="shared" si="19"/>
        <v>《专业知识》</v>
      </c>
      <c r="D275" s="2" t="str">
        <f>"6860405015603"</f>
        <v>6860405015603</v>
      </c>
      <c r="E275" s="2" t="s">
        <v>126</v>
      </c>
      <c r="F275" s="3"/>
    </row>
    <row r="276" spans="1:6" ht="25.5" customHeight="1">
      <c r="A276" s="2" t="str">
        <f>"陈艳"</f>
        <v>陈艳</v>
      </c>
      <c r="B276" s="2" t="str">
        <f t="shared" si="18"/>
        <v>501650</v>
      </c>
      <c r="C276" s="2" t="str">
        <f t="shared" si="19"/>
        <v>《专业知识》</v>
      </c>
      <c r="D276" s="2" t="str">
        <f>"6860405015604"</f>
        <v>6860405015604</v>
      </c>
      <c r="E276" s="2" t="s">
        <v>134</v>
      </c>
      <c r="F276" s="3"/>
    </row>
    <row r="277" spans="1:6" ht="25.5" customHeight="1">
      <c r="A277" s="2" t="str">
        <f>"李雯"</f>
        <v>李雯</v>
      </c>
      <c r="B277" s="2" t="str">
        <f t="shared" si="18"/>
        <v>501650</v>
      </c>
      <c r="C277" s="2" t="str">
        <f t="shared" si="19"/>
        <v>《专业知识》</v>
      </c>
      <c r="D277" s="2" t="str">
        <f>"6860405015605"</f>
        <v>6860405015605</v>
      </c>
      <c r="E277" s="2" t="s">
        <v>135</v>
      </c>
      <c r="F277" s="3"/>
    </row>
    <row r="278" spans="1:6" ht="25.5" customHeight="1">
      <c r="A278" s="2" t="str">
        <f>"张凌霄"</f>
        <v>张凌霄</v>
      </c>
      <c r="B278" s="2" t="str">
        <f t="shared" si="18"/>
        <v>501650</v>
      </c>
      <c r="C278" s="2" t="str">
        <f t="shared" si="19"/>
        <v>《专业知识》</v>
      </c>
      <c r="D278" s="2" t="str">
        <f>"6860405015606"</f>
        <v>6860405015606</v>
      </c>
      <c r="E278" s="2" t="s">
        <v>136</v>
      </c>
      <c r="F278" s="3"/>
    </row>
    <row r="279" spans="1:6" ht="25.5" customHeight="1">
      <c r="A279" s="2" t="str">
        <f>"袁瑞"</f>
        <v>袁瑞</v>
      </c>
      <c r="B279" s="2" t="str">
        <f t="shared" si="18"/>
        <v>501650</v>
      </c>
      <c r="C279" s="2" t="str">
        <f t="shared" si="19"/>
        <v>《专业知识》</v>
      </c>
      <c r="D279" s="2" t="str">
        <f>"6860405015607"</f>
        <v>6860405015607</v>
      </c>
      <c r="E279" s="2" t="s">
        <v>179</v>
      </c>
      <c r="F279" s="3"/>
    </row>
    <row r="280" spans="1:6" ht="25.5" customHeight="1">
      <c r="A280" s="2" t="str">
        <f>"陈桂"</f>
        <v>陈桂</v>
      </c>
      <c r="B280" s="2" t="str">
        <f t="shared" si="18"/>
        <v>501650</v>
      </c>
      <c r="C280" s="2" t="str">
        <f t="shared" si="19"/>
        <v>《专业知识》</v>
      </c>
      <c r="D280" s="2" t="str">
        <f>"6860405015608"</f>
        <v>6860405015608</v>
      </c>
      <c r="E280" s="2" t="s">
        <v>179</v>
      </c>
      <c r="F280" s="3"/>
    </row>
    <row r="281" spans="1:6" ht="25.5" customHeight="1">
      <c r="A281" s="2" t="str">
        <f>"邹仕林"</f>
        <v>邹仕林</v>
      </c>
      <c r="B281" s="2" t="str">
        <f t="shared" si="18"/>
        <v>501650</v>
      </c>
      <c r="C281" s="2" t="str">
        <f t="shared" si="19"/>
        <v>《专业知识》</v>
      </c>
      <c r="D281" s="2" t="str">
        <f>"6860405015609"</f>
        <v>6860405015609</v>
      </c>
      <c r="E281" s="2" t="s">
        <v>137</v>
      </c>
      <c r="F281" s="3"/>
    </row>
    <row r="282" spans="1:6" ht="25.5" customHeight="1">
      <c r="A282" s="2" t="str">
        <f>"胡艳阳"</f>
        <v>胡艳阳</v>
      </c>
      <c r="B282" s="2" t="str">
        <f t="shared" si="18"/>
        <v>501650</v>
      </c>
      <c r="C282" s="2" t="str">
        <f t="shared" si="19"/>
        <v>《专业知识》</v>
      </c>
      <c r="D282" s="2" t="str">
        <f>"6860405015610"</f>
        <v>6860405015610</v>
      </c>
      <c r="E282" s="2" t="s">
        <v>59</v>
      </c>
      <c r="F282" s="3"/>
    </row>
    <row r="283" spans="1:6" ht="25.5" customHeight="1">
      <c r="A283" s="2" t="str">
        <f>"李若兰"</f>
        <v>李若兰</v>
      </c>
      <c r="B283" s="2" t="str">
        <f aca="true" t="shared" si="20" ref="B283:B314">"501650"</f>
        <v>501650</v>
      </c>
      <c r="C283" s="2" t="str">
        <f t="shared" si="19"/>
        <v>《专业知识》</v>
      </c>
      <c r="D283" s="2" t="str">
        <f>"6860405015611"</f>
        <v>6860405015611</v>
      </c>
      <c r="E283" s="2" t="s">
        <v>179</v>
      </c>
      <c r="F283" s="3"/>
    </row>
    <row r="284" spans="1:6" ht="25.5" customHeight="1">
      <c r="A284" s="2" t="str">
        <f>"陈芳"</f>
        <v>陈芳</v>
      </c>
      <c r="B284" s="2" t="str">
        <f t="shared" si="20"/>
        <v>501650</v>
      </c>
      <c r="C284" s="2" t="str">
        <f t="shared" si="19"/>
        <v>《专业知识》</v>
      </c>
      <c r="D284" s="2" t="str">
        <f>"6860405015612"</f>
        <v>6860405015612</v>
      </c>
      <c r="E284" s="2" t="s">
        <v>138</v>
      </c>
      <c r="F284" s="3"/>
    </row>
    <row r="285" spans="1:6" ht="25.5" customHeight="1">
      <c r="A285" s="2" t="str">
        <f>"彭婷婷"</f>
        <v>彭婷婷</v>
      </c>
      <c r="B285" s="2" t="str">
        <f t="shared" si="20"/>
        <v>501650</v>
      </c>
      <c r="C285" s="2" t="str">
        <f t="shared" si="19"/>
        <v>《专业知识》</v>
      </c>
      <c r="D285" s="2" t="str">
        <f>"6860405015613"</f>
        <v>6860405015613</v>
      </c>
      <c r="E285" s="2" t="s">
        <v>139</v>
      </c>
      <c r="F285" s="3"/>
    </row>
    <row r="286" spans="1:6" ht="25.5" customHeight="1">
      <c r="A286" s="2" t="str">
        <f>"张远会"</f>
        <v>张远会</v>
      </c>
      <c r="B286" s="2" t="str">
        <f t="shared" si="20"/>
        <v>501650</v>
      </c>
      <c r="C286" s="2" t="str">
        <f t="shared" si="19"/>
        <v>《专业知识》</v>
      </c>
      <c r="D286" s="2" t="str">
        <f>"6860405015614"</f>
        <v>6860405015614</v>
      </c>
      <c r="E286" s="2" t="s">
        <v>140</v>
      </c>
      <c r="F286" s="3"/>
    </row>
    <row r="287" spans="1:6" ht="25.5" customHeight="1">
      <c r="A287" s="2" t="str">
        <f>"王娟"</f>
        <v>王娟</v>
      </c>
      <c r="B287" s="2" t="str">
        <f t="shared" si="20"/>
        <v>501650</v>
      </c>
      <c r="C287" s="2" t="str">
        <f t="shared" si="19"/>
        <v>《专业知识》</v>
      </c>
      <c r="D287" s="2" t="str">
        <f>"6860405015615"</f>
        <v>6860405015615</v>
      </c>
      <c r="E287" s="2" t="s">
        <v>67</v>
      </c>
      <c r="F287" s="3"/>
    </row>
    <row r="288" spans="1:6" ht="25.5" customHeight="1">
      <c r="A288" s="2" t="str">
        <f>"李艳"</f>
        <v>李艳</v>
      </c>
      <c r="B288" s="2" t="str">
        <f t="shared" si="20"/>
        <v>501650</v>
      </c>
      <c r="C288" s="2" t="str">
        <f t="shared" si="19"/>
        <v>《专业知识》</v>
      </c>
      <c r="D288" s="2" t="str">
        <f>"6860405015616"</f>
        <v>6860405015616</v>
      </c>
      <c r="E288" s="2" t="s">
        <v>88</v>
      </c>
      <c r="F288" s="3"/>
    </row>
    <row r="289" spans="1:6" ht="25.5" customHeight="1">
      <c r="A289" s="2" t="str">
        <f>"牟小云"</f>
        <v>牟小云</v>
      </c>
      <c r="B289" s="2" t="str">
        <f t="shared" si="20"/>
        <v>501650</v>
      </c>
      <c r="C289" s="2" t="str">
        <f t="shared" si="19"/>
        <v>《专业知识》</v>
      </c>
      <c r="D289" s="2" t="str">
        <f>"6860405015617"</f>
        <v>6860405015617</v>
      </c>
      <c r="E289" s="2" t="s">
        <v>48</v>
      </c>
      <c r="F289" s="3"/>
    </row>
    <row r="290" spans="1:6" ht="25.5" customHeight="1">
      <c r="A290" s="2" t="str">
        <f>"温春艳"</f>
        <v>温春艳</v>
      </c>
      <c r="B290" s="2" t="str">
        <f t="shared" si="20"/>
        <v>501650</v>
      </c>
      <c r="C290" s="2" t="str">
        <f t="shared" si="19"/>
        <v>《专业知识》</v>
      </c>
      <c r="D290" s="2" t="str">
        <f>"6860405015618"</f>
        <v>6860405015618</v>
      </c>
      <c r="E290" s="2" t="s">
        <v>61</v>
      </c>
      <c r="F290" s="3"/>
    </row>
    <row r="291" spans="1:6" ht="25.5" customHeight="1">
      <c r="A291" s="2" t="str">
        <f>"李蕾"</f>
        <v>李蕾</v>
      </c>
      <c r="B291" s="2" t="str">
        <f t="shared" si="20"/>
        <v>501650</v>
      </c>
      <c r="C291" s="2" t="str">
        <f t="shared" si="19"/>
        <v>《专业知识》</v>
      </c>
      <c r="D291" s="2" t="str">
        <f>"6860405015619"</f>
        <v>6860405015619</v>
      </c>
      <c r="E291" s="2" t="s">
        <v>12</v>
      </c>
      <c r="F291" s="3"/>
    </row>
    <row r="292" spans="1:6" ht="25.5" customHeight="1">
      <c r="A292" s="2" t="str">
        <f>"郭维"</f>
        <v>郭维</v>
      </c>
      <c r="B292" s="2" t="str">
        <f t="shared" si="20"/>
        <v>501650</v>
      </c>
      <c r="C292" s="2" t="str">
        <f t="shared" si="19"/>
        <v>《专业知识》</v>
      </c>
      <c r="D292" s="2" t="str">
        <f>"6860405015620"</f>
        <v>6860405015620</v>
      </c>
      <c r="E292" s="2" t="s">
        <v>105</v>
      </c>
      <c r="F292" s="3"/>
    </row>
    <row r="293" spans="1:6" ht="25.5" customHeight="1">
      <c r="A293" s="2" t="str">
        <f>"施晓玲"</f>
        <v>施晓玲</v>
      </c>
      <c r="B293" s="2" t="str">
        <f t="shared" si="20"/>
        <v>501650</v>
      </c>
      <c r="C293" s="2" t="str">
        <f t="shared" si="19"/>
        <v>《专业知识》</v>
      </c>
      <c r="D293" s="2" t="str">
        <f>"6860405015621"</f>
        <v>6860405015621</v>
      </c>
      <c r="E293" s="2" t="s">
        <v>179</v>
      </c>
      <c r="F293" s="3"/>
    </row>
    <row r="294" spans="1:6" ht="25.5" customHeight="1">
      <c r="A294" s="2" t="str">
        <f>"宋定骏"</f>
        <v>宋定骏</v>
      </c>
      <c r="B294" s="2" t="str">
        <f t="shared" si="20"/>
        <v>501650</v>
      </c>
      <c r="C294" s="2" t="str">
        <f t="shared" si="19"/>
        <v>《专业知识》</v>
      </c>
      <c r="D294" s="2" t="str">
        <f>"6860405015622"</f>
        <v>6860405015622</v>
      </c>
      <c r="E294" s="2" t="s">
        <v>89</v>
      </c>
      <c r="F294" s="3"/>
    </row>
    <row r="295" spans="1:6" ht="25.5" customHeight="1">
      <c r="A295" s="2" t="str">
        <f>"于文黎"</f>
        <v>于文黎</v>
      </c>
      <c r="B295" s="2" t="str">
        <f t="shared" si="20"/>
        <v>501650</v>
      </c>
      <c r="C295" s="2" t="str">
        <f t="shared" si="19"/>
        <v>《专业知识》</v>
      </c>
      <c r="D295" s="2" t="str">
        <f>"6860405015623"</f>
        <v>6860405015623</v>
      </c>
      <c r="E295" s="2" t="s">
        <v>141</v>
      </c>
      <c r="F295" s="3"/>
    </row>
    <row r="296" spans="1:6" ht="25.5" customHeight="1">
      <c r="A296" s="2" t="str">
        <f>"彭倩"</f>
        <v>彭倩</v>
      </c>
      <c r="B296" s="2" t="str">
        <f t="shared" si="20"/>
        <v>501650</v>
      </c>
      <c r="C296" s="2" t="str">
        <f t="shared" si="19"/>
        <v>《专业知识》</v>
      </c>
      <c r="D296" s="2" t="str">
        <f>"6860405015624"</f>
        <v>6860405015624</v>
      </c>
      <c r="E296" s="2" t="s">
        <v>12</v>
      </c>
      <c r="F296" s="3"/>
    </row>
    <row r="297" spans="1:6" ht="25.5" customHeight="1">
      <c r="A297" s="2" t="str">
        <f>"覃春骄"</f>
        <v>覃春骄</v>
      </c>
      <c r="B297" s="2" t="str">
        <f t="shared" si="20"/>
        <v>501650</v>
      </c>
      <c r="C297" s="2" t="str">
        <f t="shared" si="19"/>
        <v>《专业知识》</v>
      </c>
      <c r="D297" s="2" t="str">
        <f>"6860405015625"</f>
        <v>6860405015625</v>
      </c>
      <c r="E297" s="2" t="s">
        <v>142</v>
      </c>
      <c r="F297" s="3"/>
    </row>
    <row r="298" spans="1:6" ht="25.5" customHeight="1">
      <c r="A298" s="2" t="str">
        <f>"杨永红"</f>
        <v>杨永红</v>
      </c>
      <c r="B298" s="2" t="str">
        <f t="shared" si="20"/>
        <v>501650</v>
      </c>
      <c r="C298" s="2" t="str">
        <f t="shared" si="19"/>
        <v>《专业知识》</v>
      </c>
      <c r="D298" s="2" t="str">
        <f>"6860405015626"</f>
        <v>6860405015626</v>
      </c>
      <c r="E298" s="2" t="s">
        <v>21</v>
      </c>
      <c r="F298" s="3"/>
    </row>
    <row r="299" spans="1:6" ht="25.5" customHeight="1">
      <c r="A299" s="2" t="str">
        <f>"崔雪梨"</f>
        <v>崔雪梨</v>
      </c>
      <c r="B299" s="2" t="str">
        <f t="shared" si="20"/>
        <v>501650</v>
      </c>
      <c r="C299" s="2" t="str">
        <f t="shared" si="19"/>
        <v>《专业知识》</v>
      </c>
      <c r="D299" s="2" t="str">
        <f>"6860405015627"</f>
        <v>6860405015627</v>
      </c>
      <c r="E299" s="2" t="s">
        <v>128</v>
      </c>
      <c r="F299" s="3"/>
    </row>
    <row r="300" spans="1:6" ht="25.5" customHeight="1">
      <c r="A300" s="2" t="str">
        <f>"李春生"</f>
        <v>李春生</v>
      </c>
      <c r="B300" s="2" t="str">
        <f t="shared" si="20"/>
        <v>501650</v>
      </c>
      <c r="C300" s="2" t="str">
        <f t="shared" si="19"/>
        <v>《专业知识》</v>
      </c>
      <c r="D300" s="2" t="str">
        <f>"6860405015628"</f>
        <v>6860405015628</v>
      </c>
      <c r="E300" s="2" t="s">
        <v>179</v>
      </c>
      <c r="F300" s="3"/>
    </row>
    <row r="301" spans="1:6" ht="25.5" customHeight="1">
      <c r="A301" s="2" t="str">
        <f>"李华琼"</f>
        <v>李华琼</v>
      </c>
      <c r="B301" s="2" t="str">
        <f t="shared" si="20"/>
        <v>501650</v>
      </c>
      <c r="C301" s="2" t="str">
        <f t="shared" si="19"/>
        <v>《专业知识》</v>
      </c>
      <c r="D301" s="2" t="str">
        <f>"6860405015629"</f>
        <v>6860405015629</v>
      </c>
      <c r="E301" s="2" t="s">
        <v>143</v>
      </c>
      <c r="F301" s="3"/>
    </row>
    <row r="302" spans="1:6" ht="25.5" customHeight="1">
      <c r="A302" s="2" t="str">
        <f>"陈静"</f>
        <v>陈静</v>
      </c>
      <c r="B302" s="2" t="str">
        <f t="shared" si="20"/>
        <v>501650</v>
      </c>
      <c r="C302" s="2" t="str">
        <f t="shared" si="19"/>
        <v>《专业知识》</v>
      </c>
      <c r="D302" s="2" t="str">
        <f>"6860405015630"</f>
        <v>6860405015630</v>
      </c>
      <c r="E302" s="2" t="s">
        <v>144</v>
      </c>
      <c r="F302" s="3"/>
    </row>
    <row r="303" spans="1:6" ht="25.5" customHeight="1">
      <c r="A303" s="2" t="str">
        <f>"王玲"</f>
        <v>王玲</v>
      </c>
      <c r="B303" s="2" t="str">
        <f t="shared" si="20"/>
        <v>501650</v>
      </c>
      <c r="C303" s="2" t="str">
        <f t="shared" si="19"/>
        <v>《专业知识》</v>
      </c>
      <c r="D303" s="2" t="str">
        <f>"6860405015701"</f>
        <v>6860405015701</v>
      </c>
      <c r="E303" s="2" t="s">
        <v>25</v>
      </c>
      <c r="F303" s="3"/>
    </row>
    <row r="304" spans="1:6" ht="25.5" customHeight="1">
      <c r="A304" s="2" t="str">
        <f>"李春莉"</f>
        <v>李春莉</v>
      </c>
      <c r="B304" s="2" t="str">
        <f t="shared" si="20"/>
        <v>501650</v>
      </c>
      <c r="C304" s="2" t="str">
        <f t="shared" si="19"/>
        <v>《专业知识》</v>
      </c>
      <c r="D304" s="2" t="str">
        <f>"6860405015702"</f>
        <v>6860405015702</v>
      </c>
      <c r="E304" s="2" t="s">
        <v>132</v>
      </c>
      <c r="F304" s="3"/>
    </row>
    <row r="305" spans="1:6" ht="25.5" customHeight="1">
      <c r="A305" s="2" t="str">
        <f>"向洪玲"</f>
        <v>向洪玲</v>
      </c>
      <c r="B305" s="2" t="str">
        <f t="shared" si="20"/>
        <v>501650</v>
      </c>
      <c r="C305" s="2" t="str">
        <f t="shared" si="19"/>
        <v>《专业知识》</v>
      </c>
      <c r="D305" s="2" t="str">
        <f>"6860405015703"</f>
        <v>6860405015703</v>
      </c>
      <c r="E305" s="2" t="s">
        <v>145</v>
      </c>
      <c r="F305" s="3"/>
    </row>
    <row r="306" spans="1:6" ht="25.5" customHeight="1">
      <c r="A306" s="2" t="str">
        <f>"孙琼芳"</f>
        <v>孙琼芳</v>
      </c>
      <c r="B306" s="2" t="str">
        <f t="shared" si="20"/>
        <v>501650</v>
      </c>
      <c r="C306" s="2" t="str">
        <f t="shared" si="19"/>
        <v>《专业知识》</v>
      </c>
      <c r="D306" s="2" t="str">
        <f>"6860405015704"</f>
        <v>6860405015704</v>
      </c>
      <c r="E306" s="2" t="s">
        <v>179</v>
      </c>
      <c r="F306" s="3"/>
    </row>
    <row r="307" spans="1:6" ht="25.5" customHeight="1">
      <c r="A307" s="2" t="str">
        <f>"官莉"</f>
        <v>官莉</v>
      </c>
      <c r="B307" s="2" t="str">
        <f t="shared" si="20"/>
        <v>501650</v>
      </c>
      <c r="C307" s="2" t="str">
        <f t="shared" si="19"/>
        <v>《专业知识》</v>
      </c>
      <c r="D307" s="2" t="str">
        <f>"6860405015705"</f>
        <v>6860405015705</v>
      </c>
      <c r="E307" s="2" t="s">
        <v>146</v>
      </c>
      <c r="F307" s="3"/>
    </row>
    <row r="308" spans="1:6" ht="25.5" customHeight="1">
      <c r="A308" s="2" t="str">
        <f>"王莉"</f>
        <v>王莉</v>
      </c>
      <c r="B308" s="2" t="str">
        <f t="shared" si="20"/>
        <v>501650</v>
      </c>
      <c r="C308" s="2" t="str">
        <f t="shared" si="19"/>
        <v>《专业知识》</v>
      </c>
      <c r="D308" s="2" t="str">
        <f>"6860405015706"</f>
        <v>6860405015706</v>
      </c>
      <c r="E308" s="2" t="s">
        <v>103</v>
      </c>
      <c r="F308" s="3"/>
    </row>
    <row r="309" spans="1:6" ht="25.5" customHeight="1">
      <c r="A309" s="2" t="str">
        <f>"李洪香"</f>
        <v>李洪香</v>
      </c>
      <c r="B309" s="2" t="str">
        <f t="shared" si="20"/>
        <v>501650</v>
      </c>
      <c r="C309" s="2" t="str">
        <f t="shared" si="19"/>
        <v>《专业知识》</v>
      </c>
      <c r="D309" s="2" t="str">
        <f>"6860405015707"</f>
        <v>6860405015707</v>
      </c>
      <c r="E309" s="2" t="s">
        <v>83</v>
      </c>
      <c r="F309" s="3"/>
    </row>
    <row r="310" spans="1:6" ht="25.5" customHeight="1">
      <c r="A310" s="2" t="str">
        <f>"张媛媛"</f>
        <v>张媛媛</v>
      </c>
      <c r="B310" s="2" t="str">
        <f t="shared" si="20"/>
        <v>501650</v>
      </c>
      <c r="C310" s="2" t="str">
        <f t="shared" si="19"/>
        <v>《专业知识》</v>
      </c>
      <c r="D310" s="2" t="str">
        <f>"6860405015708"</f>
        <v>6860405015708</v>
      </c>
      <c r="E310" s="2" t="s">
        <v>65</v>
      </c>
      <c r="F310" s="3"/>
    </row>
    <row r="311" spans="1:6" ht="25.5" customHeight="1">
      <c r="A311" s="2" t="str">
        <f>"侯欢欢"</f>
        <v>侯欢欢</v>
      </c>
      <c r="B311" s="2" t="str">
        <f t="shared" si="20"/>
        <v>501650</v>
      </c>
      <c r="C311" s="2" t="str">
        <f t="shared" si="19"/>
        <v>《专业知识》</v>
      </c>
      <c r="D311" s="2" t="str">
        <f>"6860405015709"</f>
        <v>6860405015709</v>
      </c>
      <c r="E311" s="2" t="s">
        <v>18</v>
      </c>
      <c r="F311" s="3"/>
    </row>
    <row r="312" spans="1:6" ht="25.5" customHeight="1">
      <c r="A312" s="2" t="str">
        <f>"向丽霞"</f>
        <v>向丽霞</v>
      </c>
      <c r="B312" s="2" t="str">
        <f t="shared" si="20"/>
        <v>501650</v>
      </c>
      <c r="C312" s="2" t="str">
        <f t="shared" si="19"/>
        <v>《专业知识》</v>
      </c>
      <c r="D312" s="2" t="str">
        <f>"6860405015710"</f>
        <v>6860405015710</v>
      </c>
      <c r="E312" s="2" t="s">
        <v>96</v>
      </c>
      <c r="F312" s="3"/>
    </row>
    <row r="313" spans="1:6" ht="25.5" customHeight="1">
      <c r="A313" s="2" t="str">
        <f>"刘小辉"</f>
        <v>刘小辉</v>
      </c>
      <c r="B313" s="2" t="str">
        <f t="shared" si="20"/>
        <v>501650</v>
      </c>
      <c r="C313" s="2" t="str">
        <f t="shared" si="19"/>
        <v>《专业知识》</v>
      </c>
      <c r="D313" s="2" t="str">
        <f>"6860405015711"</f>
        <v>6860405015711</v>
      </c>
      <c r="E313" s="2" t="s">
        <v>147</v>
      </c>
      <c r="F313" s="3"/>
    </row>
    <row r="314" spans="1:6" ht="25.5" customHeight="1">
      <c r="A314" s="2" t="str">
        <f>"向进"</f>
        <v>向进</v>
      </c>
      <c r="B314" s="2" t="str">
        <f t="shared" si="20"/>
        <v>501650</v>
      </c>
      <c r="C314" s="2" t="str">
        <f t="shared" si="19"/>
        <v>《专业知识》</v>
      </c>
      <c r="D314" s="2" t="str">
        <f>"6860405015712"</f>
        <v>6860405015712</v>
      </c>
      <c r="E314" s="2" t="s">
        <v>148</v>
      </c>
      <c r="F314" s="3"/>
    </row>
    <row r="315" spans="1:6" ht="25.5" customHeight="1">
      <c r="A315" s="2" t="str">
        <f>"曾群英"</f>
        <v>曾群英</v>
      </c>
      <c r="B315" s="2" t="str">
        <f aca="true" t="shared" si="21" ref="B315:B346">"501650"</f>
        <v>501650</v>
      </c>
      <c r="C315" s="2" t="str">
        <f t="shared" si="19"/>
        <v>《专业知识》</v>
      </c>
      <c r="D315" s="2" t="str">
        <f>"6860405015713"</f>
        <v>6860405015713</v>
      </c>
      <c r="E315" s="2" t="s">
        <v>149</v>
      </c>
      <c r="F315" s="3"/>
    </row>
    <row r="316" spans="1:6" ht="25.5" customHeight="1">
      <c r="A316" s="2" t="str">
        <f>"李静文"</f>
        <v>李静文</v>
      </c>
      <c r="B316" s="2" t="str">
        <f t="shared" si="21"/>
        <v>501650</v>
      </c>
      <c r="C316" s="2" t="str">
        <f t="shared" si="19"/>
        <v>《专业知识》</v>
      </c>
      <c r="D316" s="2" t="str">
        <f>"6860405015714"</f>
        <v>6860405015714</v>
      </c>
      <c r="E316" s="2" t="s">
        <v>118</v>
      </c>
      <c r="F316" s="3"/>
    </row>
    <row r="317" spans="1:6" ht="25.5" customHeight="1">
      <c r="A317" s="2" t="str">
        <f>"曾巧丽"</f>
        <v>曾巧丽</v>
      </c>
      <c r="B317" s="2" t="str">
        <f t="shared" si="21"/>
        <v>501650</v>
      </c>
      <c r="C317" s="2" t="str">
        <f t="shared" si="19"/>
        <v>《专业知识》</v>
      </c>
      <c r="D317" s="2" t="str">
        <f>"6860405015715"</f>
        <v>6860405015715</v>
      </c>
      <c r="E317" s="2" t="s">
        <v>150</v>
      </c>
      <c r="F317" s="3"/>
    </row>
    <row r="318" spans="1:6" ht="25.5" customHeight="1">
      <c r="A318" s="2" t="str">
        <f>"向雪丽"</f>
        <v>向雪丽</v>
      </c>
      <c r="B318" s="2" t="str">
        <f t="shared" si="21"/>
        <v>501650</v>
      </c>
      <c r="C318" s="2" t="str">
        <f t="shared" si="19"/>
        <v>《专业知识》</v>
      </c>
      <c r="D318" s="2" t="str">
        <f>"6860405015716"</f>
        <v>6860405015716</v>
      </c>
      <c r="E318" s="2" t="s">
        <v>151</v>
      </c>
      <c r="F318" s="3"/>
    </row>
    <row r="319" spans="1:6" ht="25.5" customHeight="1">
      <c r="A319" s="2" t="str">
        <f>"黄先利"</f>
        <v>黄先利</v>
      </c>
      <c r="B319" s="2" t="str">
        <f t="shared" si="21"/>
        <v>501650</v>
      </c>
      <c r="C319" s="2" t="str">
        <f t="shared" si="19"/>
        <v>《专业知识》</v>
      </c>
      <c r="D319" s="2" t="str">
        <f>"6860405015717"</f>
        <v>6860405015717</v>
      </c>
      <c r="E319" s="2" t="s">
        <v>125</v>
      </c>
      <c r="F319" s="3"/>
    </row>
    <row r="320" spans="1:6" ht="25.5" customHeight="1">
      <c r="A320" s="2" t="str">
        <f>"马婷婷"</f>
        <v>马婷婷</v>
      </c>
      <c r="B320" s="2" t="str">
        <f t="shared" si="21"/>
        <v>501650</v>
      </c>
      <c r="C320" s="2" t="str">
        <f t="shared" si="19"/>
        <v>《专业知识》</v>
      </c>
      <c r="D320" s="2" t="str">
        <f>"6860405015718"</f>
        <v>6860405015718</v>
      </c>
      <c r="E320" s="2" t="s">
        <v>86</v>
      </c>
      <c r="F320" s="3"/>
    </row>
    <row r="321" spans="1:6" ht="25.5" customHeight="1">
      <c r="A321" s="2" t="str">
        <f>"罗小竹"</f>
        <v>罗小竹</v>
      </c>
      <c r="B321" s="2" t="str">
        <f t="shared" si="21"/>
        <v>501650</v>
      </c>
      <c r="C321" s="2" t="str">
        <f t="shared" si="19"/>
        <v>《专业知识》</v>
      </c>
      <c r="D321" s="2" t="str">
        <f>"6860405015719"</f>
        <v>6860405015719</v>
      </c>
      <c r="E321" s="2" t="s">
        <v>89</v>
      </c>
      <c r="F321" s="3"/>
    </row>
    <row r="322" spans="1:6" ht="25.5" customHeight="1">
      <c r="A322" s="2" t="str">
        <f>"孙光碧"</f>
        <v>孙光碧</v>
      </c>
      <c r="B322" s="2" t="str">
        <f t="shared" si="21"/>
        <v>501650</v>
      </c>
      <c r="C322" s="2" t="str">
        <f t="shared" si="19"/>
        <v>《专业知识》</v>
      </c>
      <c r="D322" s="2" t="str">
        <f>"6860405015720"</f>
        <v>6860405015720</v>
      </c>
      <c r="E322" s="2" t="s">
        <v>152</v>
      </c>
      <c r="F322" s="3"/>
    </row>
    <row r="323" spans="1:6" ht="25.5" customHeight="1">
      <c r="A323" s="2" t="str">
        <f>"廖崇婷"</f>
        <v>廖崇婷</v>
      </c>
      <c r="B323" s="2" t="str">
        <f t="shared" si="21"/>
        <v>501650</v>
      </c>
      <c r="C323" s="2" t="str">
        <f aca="true" t="shared" si="22" ref="C323:C386">"《专业知识》"</f>
        <v>《专业知识》</v>
      </c>
      <c r="D323" s="2" t="str">
        <f>"6860405015721"</f>
        <v>6860405015721</v>
      </c>
      <c r="E323" s="2" t="s">
        <v>79</v>
      </c>
      <c r="F323" s="3"/>
    </row>
    <row r="324" spans="1:6" ht="25.5" customHeight="1">
      <c r="A324" s="2" t="str">
        <f>"罗春花"</f>
        <v>罗春花</v>
      </c>
      <c r="B324" s="2" t="str">
        <f t="shared" si="21"/>
        <v>501650</v>
      </c>
      <c r="C324" s="2" t="str">
        <f t="shared" si="22"/>
        <v>《专业知识》</v>
      </c>
      <c r="D324" s="2" t="str">
        <f>"6860405015722"</f>
        <v>6860405015722</v>
      </c>
      <c r="E324" s="2" t="s">
        <v>136</v>
      </c>
      <c r="F324" s="3"/>
    </row>
    <row r="325" spans="1:6" ht="25.5" customHeight="1">
      <c r="A325" s="2" t="str">
        <f>"王兰"</f>
        <v>王兰</v>
      </c>
      <c r="B325" s="2" t="str">
        <f t="shared" si="21"/>
        <v>501650</v>
      </c>
      <c r="C325" s="2" t="str">
        <f t="shared" si="22"/>
        <v>《专业知识》</v>
      </c>
      <c r="D325" s="2" t="str">
        <f>"6860405015723"</f>
        <v>6860405015723</v>
      </c>
      <c r="E325" s="2" t="s">
        <v>87</v>
      </c>
      <c r="F325" s="3"/>
    </row>
    <row r="326" spans="1:6" ht="25.5" customHeight="1">
      <c r="A326" s="2" t="str">
        <f>"师淑贞"</f>
        <v>师淑贞</v>
      </c>
      <c r="B326" s="2" t="str">
        <f t="shared" si="21"/>
        <v>501650</v>
      </c>
      <c r="C326" s="2" t="str">
        <f t="shared" si="22"/>
        <v>《专业知识》</v>
      </c>
      <c r="D326" s="2" t="str">
        <f>"6860405015724"</f>
        <v>6860405015724</v>
      </c>
      <c r="E326" s="2" t="s">
        <v>86</v>
      </c>
      <c r="F326" s="3"/>
    </row>
    <row r="327" spans="1:6" ht="25.5" customHeight="1">
      <c r="A327" s="2" t="str">
        <f>"符美清"</f>
        <v>符美清</v>
      </c>
      <c r="B327" s="2" t="str">
        <f t="shared" si="21"/>
        <v>501650</v>
      </c>
      <c r="C327" s="2" t="str">
        <f t="shared" si="22"/>
        <v>《专业知识》</v>
      </c>
      <c r="D327" s="2" t="str">
        <f>"6860405015725"</f>
        <v>6860405015725</v>
      </c>
      <c r="E327" s="2" t="s">
        <v>27</v>
      </c>
      <c r="F327" s="3"/>
    </row>
    <row r="328" spans="1:6" ht="25.5" customHeight="1">
      <c r="A328" s="2" t="str">
        <f>"康萍萍"</f>
        <v>康萍萍</v>
      </c>
      <c r="B328" s="2" t="str">
        <f t="shared" si="21"/>
        <v>501650</v>
      </c>
      <c r="C328" s="2" t="str">
        <f t="shared" si="22"/>
        <v>《专业知识》</v>
      </c>
      <c r="D328" s="2" t="str">
        <f>"6860405015726"</f>
        <v>6860405015726</v>
      </c>
      <c r="E328" s="2" t="s">
        <v>153</v>
      </c>
      <c r="F328" s="3"/>
    </row>
    <row r="329" spans="1:6" ht="25.5" customHeight="1">
      <c r="A329" s="2" t="str">
        <f>"彭智慧"</f>
        <v>彭智慧</v>
      </c>
      <c r="B329" s="2" t="str">
        <f t="shared" si="21"/>
        <v>501650</v>
      </c>
      <c r="C329" s="2" t="str">
        <f t="shared" si="22"/>
        <v>《专业知识》</v>
      </c>
      <c r="D329" s="2" t="str">
        <f>"6860405015727"</f>
        <v>6860405015727</v>
      </c>
      <c r="E329" s="2" t="s">
        <v>120</v>
      </c>
      <c r="F329" s="3"/>
    </row>
    <row r="330" spans="1:6" ht="25.5" customHeight="1">
      <c r="A330" s="2" t="str">
        <f>"程倩倩"</f>
        <v>程倩倩</v>
      </c>
      <c r="B330" s="2" t="str">
        <f t="shared" si="21"/>
        <v>501650</v>
      </c>
      <c r="C330" s="2" t="str">
        <f t="shared" si="22"/>
        <v>《专业知识》</v>
      </c>
      <c r="D330" s="2" t="str">
        <f>"6860405015728"</f>
        <v>6860405015728</v>
      </c>
      <c r="E330" s="2" t="s">
        <v>39</v>
      </c>
      <c r="F330" s="3"/>
    </row>
    <row r="331" spans="1:6" ht="25.5" customHeight="1">
      <c r="A331" s="2" t="str">
        <f>"杨瑚"</f>
        <v>杨瑚</v>
      </c>
      <c r="B331" s="2" t="str">
        <f t="shared" si="21"/>
        <v>501650</v>
      </c>
      <c r="C331" s="2" t="str">
        <f t="shared" si="22"/>
        <v>《专业知识》</v>
      </c>
      <c r="D331" s="2" t="str">
        <f>"6860405015729"</f>
        <v>6860405015729</v>
      </c>
      <c r="E331" s="2" t="s">
        <v>20</v>
      </c>
      <c r="F331" s="3"/>
    </row>
    <row r="332" spans="1:6" ht="25.5" customHeight="1">
      <c r="A332" s="2" t="str">
        <f>"任姣"</f>
        <v>任姣</v>
      </c>
      <c r="B332" s="2" t="str">
        <f t="shared" si="21"/>
        <v>501650</v>
      </c>
      <c r="C332" s="2" t="str">
        <f t="shared" si="22"/>
        <v>《专业知识》</v>
      </c>
      <c r="D332" s="2" t="str">
        <f>"6860405015730"</f>
        <v>6860405015730</v>
      </c>
      <c r="E332" s="2" t="s">
        <v>57</v>
      </c>
      <c r="F332" s="3"/>
    </row>
    <row r="333" spans="1:6" ht="25.5" customHeight="1">
      <c r="A333" s="2" t="str">
        <f>"陈冬梅"</f>
        <v>陈冬梅</v>
      </c>
      <c r="B333" s="2" t="str">
        <f t="shared" si="21"/>
        <v>501650</v>
      </c>
      <c r="C333" s="2" t="str">
        <f t="shared" si="22"/>
        <v>《专业知识》</v>
      </c>
      <c r="D333" s="2" t="str">
        <f>"6860405015801"</f>
        <v>6860405015801</v>
      </c>
      <c r="E333" s="2" t="s">
        <v>53</v>
      </c>
      <c r="F333" s="3"/>
    </row>
    <row r="334" spans="1:6" ht="25.5" customHeight="1">
      <c r="A334" s="2" t="str">
        <f>"向欣怡"</f>
        <v>向欣怡</v>
      </c>
      <c r="B334" s="2" t="str">
        <f t="shared" si="21"/>
        <v>501650</v>
      </c>
      <c r="C334" s="2" t="str">
        <f t="shared" si="22"/>
        <v>《专业知识》</v>
      </c>
      <c r="D334" s="2" t="str">
        <f>"6860405015802"</f>
        <v>6860405015802</v>
      </c>
      <c r="E334" s="2" t="s">
        <v>154</v>
      </c>
      <c r="F334" s="3"/>
    </row>
    <row r="335" spans="1:6" ht="25.5" customHeight="1">
      <c r="A335" s="2" t="str">
        <f>"李渝"</f>
        <v>李渝</v>
      </c>
      <c r="B335" s="2" t="str">
        <f t="shared" si="21"/>
        <v>501650</v>
      </c>
      <c r="C335" s="2" t="str">
        <f t="shared" si="22"/>
        <v>《专业知识》</v>
      </c>
      <c r="D335" s="2" t="str">
        <f>"6860405015803"</f>
        <v>6860405015803</v>
      </c>
      <c r="E335" s="2" t="s">
        <v>62</v>
      </c>
      <c r="F335" s="3"/>
    </row>
    <row r="336" spans="1:6" ht="25.5" customHeight="1">
      <c r="A336" s="2" t="str">
        <f>"彭彦筱"</f>
        <v>彭彦筱</v>
      </c>
      <c r="B336" s="2" t="str">
        <f t="shared" si="21"/>
        <v>501650</v>
      </c>
      <c r="C336" s="2" t="str">
        <f t="shared" si="22"/>
        <v>《专业知识》</v>
      </c>
      <c r="D336" s="2" t="str">
        <f>"6860405015804"</f>
        <v>6860405015804</v>
      </c>
      <c r="E336" s="2" t="s">
        <v>97</v>
      </c>
      <c r="F336" s="3"/>
    </row>
    <row r="337" spans="1:6" ht="25.5" customHeight="1">
      <c r="A337" s="2" t="str">
        <f>"何小琴"</f>
        <v>何小琴</v>
      </c>
      <c r="B337" s="2" t="str">
        <f t="shared" si="21"/>
        <v>501650</v>
      </c>
      <c r="C337" s="2" t="str">
        <f t="shared" si="22"/>
        <v>《专业知识》</v>
      </c>
      <c r="D337" s="2" t="str">
        <f>"6860405015805"</f>
        <v>6860405015805</v>
      </c>
      <c r="E337" s="2" t="s">
        <v>149</v>
      </c>
      <c r="F337" s="3"/>
    </row>
    <row r="338" spans="1:6" ht="25.5" customHeight="1">
      <c r="A338" s="2" t="str">
        <f>"马雪林"</f>
        <v>马雪林</v>
      </c>
      <c r="B338" s="2" t="str">
        <f t="shared" si="21"/>
        <v>501650</v>
      </c>
      <c r="C338" s="2" t="str">
        <f t="shared" si="22"/>
        <v>《专业知识》</v>
      </c>
      <c r="D338" s="2" t="str">
        <f>"6860405015806"</f>
        <v>6860405015806</v>
      </c>
      <c r="E338" s="2" t="s">
        <v>61</v>
      </c>
      <c r="F338" s="3"/>
    </row>
    <row r="339" spans="1:6" ht="25.5" customHeight="1">
      <c r="A339" s="2" t="str">
        <f>"杨侦桢"</f>
        <v>杨侦桢</v>
      </c>
      <c r="B339" s="2" t="str">
        <f t="shared" si="21"/>
        <v>501650</v>
      </c>
      <c r="C339" s="2" t="str">
        <f t="shared" si="22"/>
        <v>《专业知识》</v>
      </c>
      <c r="D339" s="2" t="str">
        <f>"6860405015807"</f>
        <v>6860405015807</v>
      </c>
      <c r="E339" s="2" t="s">
        <v>179</v>
      </c>
      <c r="F339" s="3"/>
    </row>
    <row r="340" spans="1:6" ht="25.5" customHeight="1">
      <c r="A340" s="2" t="str">
        <f>"曾丹"</f>
        <v>曾丹</v>
      </c>
      <c r="B340" s="2" t="str">
        <f t="shared" si="21"/>
        <v>501650</v>
      </c>
      <c r="C340" s="2" t="str">
        <f t="shared" si="22"/>
        <v>《专业知识》</v>
      </c>
      <c r="D340" s="2" t="str">
        <f>"6860405015808"</f>
        <v>6860405015808</v>
      </c>
      <c r="E340" s="2" t="s">
        <v>155</v>
      </c>
      <c r="F340" s="3"/>
    </row>
    <row r="341" spans="1:6" ht="25.5" customHeight="1">
      <c r="A341" s="2" t="str">
        <f>"冯海燕"</f>
        <v>冯海燕</v>
      </c>
      <c r="B341" s="2" t="str">
        <f t="shared" si="21"/>
        <v>501650</v>
      </c>
      <c r="C341" s="2" t="str">
        <f t="shared" si="22"/>
        <v>《专业知识》</v>
      </c>
      <c r="D341" s="2" t="str">
        <f>"6860405015809"</f>
        <v>6860405015809</v>
      </c>
      <c r="E341" s="2" t="s">
        <v>156</v>
      </c>
      <c r="F341" s="3"/>
    </row>
    <row r="342" spans="1:6" ht="25.5" customHeight="1">
      <c r="A342" s="2" t="str">
        <f>"刘育"</f>
        <v>刘育</v>
      </c>
      <c r="B342" s="2" t="str">
        <f t="shared" si="21"/>
        <v>501650</v>
      </c>
      <c r="C342" s="2" t="str">
        <f t="shared" si="22"/>
        <v>《专业知识》</v>
      </c>
      <c r="D342" s="2" t="str">
        <f>"6860405015810"</f>
        <v>6860405015810</v>
      </c>
      <c r="E342" s="2" t="s">
        <v>56</v>
      </c>
      <c r="F342" s="3"/>
    </row>
    <row r="343" spans="1:6" ht="25.5" customHeight="1">
      <c r="A343" s="2" t="str">
        <f>"杜飞"</f>
        <v>杜飞</v>
      </c>
      <c r="B343" s="2" t="str">
        <f t="shared" si="21"/>
        <v>501650</v>
      </c>
      <c r="C343" s="2" t="str">
        <f t="shared" si="22"/>
        <v>《专业知识》</v>
      </c>
      <c r="D343" s="2" t="str">
        <f>"6860405015811"</f>
        <v>6860405015811</v>
      </c>
      <c r="E343" s="2" t="s">
        <v>106</v>
      </c>
      <c r="F343" s="3"/>
    </row>
    <row r="344" spans="1:6" ht="25.5" customHeight="1">
      <c r="A344" s="2" t="str">
        <f>"王树均"</f>
        <v>王树均</v>
      </c>
      <c r="B344" s="2" t="str">
        <f t="shared" si="21"/>
        <v>501650</v>
      </c>
      <c r="C344" s="2" t="str">
        <f t="shared" si="22"/>
        <v>《专业知识》</v>
      </c>
      <c r="D344" s="2" t="str">
        <f>"6860405015812"</f>
        <v>6860405015812</v>
      </c>
      <c r="E344" s="2" t="s">
        <v>152</v>
      </c>
      <c r="F344" s="3"/>
    </row>
    <row r="345" spans="1:6" ht="25.5" customHeight="1">
      <c r="A345" s="2" t="str">
        <f>"杨芳"</f>
        <v>杨芳</v>
      </c>
      <c r="B345" s="2" t="str">
        <f t="shared" si="21"/>
        <v>501650</v>
      </c>
      <c r="C345" s="2" t="str">
        <f t="shared" si="22"/>
        <v>《专业知识》</v>
      </c>
      <c r="D345" s="2" t="str">
        <f>"6860405015813"</f>
        <v>6860405015813</v>
      </c>
      <c r="E345" s="2" t="s">
        <v>179</v>
      </c>
      <c r="F345" s="3"/>
    </row>
    <row r="346" spans="1:6" ht="25.5" customHeight="1">
      <c r="A346" s="2" t="str">
        <f>"吕应雪"</f>
        <v>吕应雪</v>
      </c>
      <c r="B346" s="2" t="str">
        <f t="shared" si="21"/>
        <v>501650</v>
      </c>
      <c r="C346" s="2" t="str">
        <f t="shared" si="22"/>
        <v>《专业知识》</v>
      </c>
      <c r="D346" s="2" t="str">
        <f>"6860405015814"</f>
        <v>6860405015814</v>
      </c>
      <c r="E346" s="2" t="s">
        <v>9</v>
      </c>
      <c r="F346" s="3"/>
    </row>
    <row r="347" spans="1:6" ht="25.5" customHeight="1">
      <c r="A347" s="2" t="str">
        <f>"罗阳"</f>
        <v>罗阳</v>
      </c>
      <c r="B347" s="2" t="str">
        <f aca="true" t="shared" si="23" ref="B347:B378">"501650"</f>
        <v>501650</v>
      </c>
      <c r="C347" s="2" t="str">
        <f t="shared" si="22"/>
        <v>《专业知识》</v>
      </c>
      <c r="D347" s="2" t="str">
        <f>"6860405015815"</f>
        <v>6860405015815</v>
      </c>
      <c r="E347" s="2" t="s">
        <v>126</v>
      </c>
      <c r="F347" s="3"/>
    </row>
    <row r="348" spans="1:6" ht="25.5" customHeight="1">
      <c r="A348" s="2" t="str">
        <f>"李莲"</f>
        <v>李莲</v>
      </c>
      <c r="B348" s="2" t="str">
        <f t="shared" si="23"/>
        <v>501650</v>
      </c>
      <c r="C348" s="2" t="str">
        <f t="shared" si="22"/>
        <v>《专业知识》</v>
      </c>
      <c r="D348" s="2" t="str">
        <f>"6860405015816"</f>
        <v>6860405015816</v>
      </c>
      <c r="E348" s="2" t="s">
        <v>97</v>
      </c>
      <c r="F348" s="3"/>
    </row>
    <row r="349" spans="1:6" ht="25.5" customHeight="1">
      <c r="A349" s="2" t="str">
        <f>"符亚"</f>
        <v>符亚</v>
      </c>
      <c r="B349" s="2" t="str">
        <f t="shared" si="23"/>
        <v>501650</v>
      </c>
      <c r="C349" s="2" t="str">
        <f t="shared" si="22"/>
        <v>《专业知识》</v>
      </c>
      <c r="D349" s="2" t="str">
        <f>"6860405015817"</f>
        <v>6860405015817</v>
      </c>
      <c r="E349" s="2" t="s">
        <v>157</v>
      </c>
      <c r="F349" s="3"/>
    </row>
    <row r="350" spans="1:6" ht="25.5" customHeight="1">
      <c r="A350" s="2" t="str">
        <f>"张雪"</f>
        <v>张雪</v>
      </c>
      <c r="B350" s="2" t="str">
        <f t="shared" si="23"/>
        <v>501650</v>
      </c>
      <c r="C350" s="2" t="str">
        <f t="shared" si="22"/>
        <v>《专业知识》</v>
      </c>
      <c r="D350" s="2" t="str">
        <f>"6860405015818"</f>
        <v>6860405015818</v>
      </c>
      <c r="E350" s="2" t="s">
        <v>84</v>
      </c>
      <c r="F350" s="3"/>
    </row>
    <row r="351" spans="1:6" ht="25.5" customHeight="1">
      <c r="A351" s="2" t="str">
        <f>"王秀兰"</f>
        <v>王秀兰</v>
      </c>
      <c r="B351" s="2" t="str">
        <f t="shared" si="23"/>
        <v>501650</v>
      </c>
      <c r="C351" s="2" t="str">
        <f t="shared" si="22"/>
        <v>《专业知识》</v>
      </c>
      <c r="D351" s="2" t="str">
        <f>"6860405015819"</f>
        <v>6860405015819</v>
      </c>
      <c r="E351" s="2" t="s">
        <v>33</v>
      </c>
      <c r="F351" s="3"/>
    </row>
    <row r="352" spans="1:6" ht="25.5" customHeight="1">
      <c r="A352" s="2" t="str">
        <f>"殷莉莉"</f>
        <v>殷莉莉</v>
      </c>
      <c r="B352" s="2" t="str">
        <f t="shared" si="23"/>
        <v>501650</v>
      </c>
      <c r="C352" s="2" t="str">
        <f t="shared" si="22"/>
        <v>《专业知识》</v>
      </c>
      <c r="D352" s="2" t="str">
        <f>"6860405015820"</f>
        <v>6860405015820</v>
      </c>
      <c r="E352" s="2" t="s">
        <v>134</v>
      </c>
      <c r="F352" s="3"/>
    </row>
    <row r="353" spans="1:6" ht="25.5" customHeight="1">
      <c r="A353" s="2" t="str">
        <f>"冉毅琼"</f>
        <v>冉毅琼</v>
      </c>
      <c r="B353" s="2" t="str">
        <f t="shared" si="23"/>
        <v>501650</v>
      </c>
      <c r="C353" s="2" t="str">
        <f t="shared" si="22"/>
        <v>《专业知识》</v>
      </c>
      <c r="D353" s="2" t="str">
        <f>"6860405015821"</f>
        <v>6860405015821</v>
      </c>
      <c r="E353" s="2" t="s">
        <v>158</v>
      </c>
      <c r="F353" s="3"/>
    </row>
    <row r="354" spans="1:6" ht="25.5" customHeight="1">
      <c r="A354" s="2" t="str">
        <f>"牟茂贞"</f>
        <v>牟茂贞</v>
      </c>
      <c r="B354" s="2" t="str">
        <f t="shared" si="23"/>
        <v>501650</v>
      </c>
      <c r="C354" s="2" t="str">
        <f t="shared" si="22"/>
        <v>《专业知识》</v>
      </c>
      <c r="D354" s="2" t="str">
        <f>"6860405015822"</f>
        <v>6860405015822</v>
      </c>
      <c r="E354" s="2" t="s">
        <v>21</v>
      </c>
      <c r="F354" s="3"/>
    </row>
    <row r="355" spans="1:6" ht="25.5" customHeight="1">
      <c r="A355" s="2" t="str">
        <f>"侯娅"</f>
        <v>侯娅</v>
      </c>
      <c r="B355" s="2" t="str">
        <f t="shared" si="23"/>
        <v>501650</v>
      </c>
      <c r="C355" s="2" t="str">
        <f t="shared" si="22"/>
        <v>《专业知识》</v>
      </c>
      <c r="D355" s="2" t="str">
        <f>"6860405015823"</f>
        <v>6860405015823</v>
      </c>
      <c r="E355" s="2" t="s">
        <v>79</v>
      </c>
      <c r="F355" s="3"/>
    </row>
    <row r="356" spans="1:6" ht="25.5" customHeight="1">
      <c r="A356" s="2" t="str">
        <f>"张丽"</f>
        <v>张丽</v>
      </c>
      <c r="B356" s="2" t="str">
        <f t="shared" si="23"/>
        <v>501650</v>
      </c>
      <c r="C356" s="2" t="str">
        <f t="shared" si="22"/>
        <v>《专业知识》</v>
      </c>
      <c r="D356" s="2" t="str">
        <f>"6860405015824"</f>
        <v>6860405015824</v>
      </c>
      <c r="E356" s="2" t="s">
        <v>158</v>
      </c>
      <c r="F356" s="3"/>
    </row>
    <row r="357" spans="1:6" ht="25.5" customHeight="1">
      <c r="A357" s="2" t="str">
        <f>"王春"</f>
        <v>王春</v>
      </c>
      <c r="B357" s="2" t="str">
        <f t="shared" si="23"/>
        <v>501650</v>
      </c>
      <c r="C357" s="2" t="str">
        <f t="shared" si="22"/>
        <v>《专业知识》</v>
      </c>
      <c r="D357" s="2" t="str">
        <f>"6860405015825"</f>
        <v>6860405015825</v>
      </c>
      <c r="E357" s="2" t="s">
        <v>105</v>
      </c>
      <c r="F357" s="3"/>
    </row>
    <row r="358" spans="1:6" ht="25.5" customHeight="1">
      <c r="A358" s="2" t="str">
        <f>"向小曲"</f>
        <v>向小曲</v>
      </c>
      <c r="B358" s="2" t="str">
        <f t="shared" si="23"/>
        <v>501650</v>
      </c>
      <c r="C358" s="2" t="str">
        <f t="shared" si="22"/>
        <v>《专业知识》</v>
      </c>
      <c r="D358" s="2" t="str">
        <f>"6860405015826"</f>
        <v>6860405015826</v>
      </c>
      <c r="E358" s="2" t="s">
        <v>30</v>
      </c>
      <c r="F358" s="3"/>
    </row>
    <row r="359" spans="1:6" ht="25.5" customHeight="1">
      <c r="A359" s="2" t="str">
        <f>"赵芃妤"</f>
        <v>赵芃妤</v>
      </c>
      <c r="B359" s="2" t="str">
        <f t="shared" si="23"/>
        <v>501650</v>
      </c>
      <c r="C359" s="2" t="str">
        <f t="shared" si="22"/>
        <v>《专业知识》</v>
      </c>
      <c r="D359" s="2" t="str">
        <f>"6860405015827"</f>
        <v>6860405015827</v>
      </c>
      <c r="E359" s="2" t="s">
        <v>115</v>
      </c>
      <c r="F359" s="3"/>
    </row>
    <row r="360" spans="1:6" ht="25.5" customHeight="1">
      <c r="A360" s="2" t="str">
        <f>"王欢"</f>
        <v>王欢</v>
      </c>
      <c r="B360" s="2" t="str">
        <f t="shared" si="23"/>
        <v>501650</v>
      </c>
      <c r="C360" s="2" t="str">
        <f t="shared" si="22"/>
        <v>《专业知识》</v>
      </c>
      <c r="D360" s="2" t="str">
        <f>"6860405015828"</f>
        <v>6860405015828</v>
      </c>
      <c r="E360" s="2" t="s">
        <v>159</v>
      </c>
      <c r="F360" s="3"/>
    </row>
    <row r="361" spans="1:6" ht="25.5" customHeight="1">
      <c r="A361" s="2" t="str">
        <f>"曹小兰"</f>
        <v>曹小兰</v>
      </c>
      <c r="B361" s="2" t="str">
        <f t="shared" si="23"/>
        <v>501650</v>
      </c>
      <c r="C361" s="2" t="str">
        <f t="shared" si="22"/>
        <v>《专业知识》</v>
      </c>
      <c r="D361" s="2" t="str">
        <f>"6860405015829"</f>
        <v>6860405015829</v>
      </c>
      <c r="E361" s="2" t="s">
        <v>8</v>
      </c>
      <c r="F361" s="3"/>
    </row>
    <row r="362" spans="1:6" ht="25.5" customHeight="1">
      <c r="A362" s="2" t="str">
        <f>"鲜文芳"</f>
        <v>鲜文芳</v>
      </c>
      <c r="B362" s="2" t="str">
        <f t="shared" si="23"/>
        <v>501650</v>
      </c>
      <c r="C362" s="2" t="str">
        <f t="shared" si="22"/>
        <v>《专业知识》</v>
      </c>
      <c r="D362" s="2" t="str">
        <f>"6860405015830"</f>
        <v>6860405015830</v>
      </c>
      <c r="E362" s="2" t="s">
        <v>96</v>
      </c>
      <c r="F362" s="3"/>
    </row>
    <row r="363" spans="1:6" ht="25.5" customHeight="1">
      <c r="A363" s="2" t="str">
        <f>"向章亮"</f>
        <v>向章亮</v>
      </c>
      <c r="B363" s="2" t="str">
        <f t="shared" si="23"/>
        <v>501650</v>
      </c>
      <c r="C363" s="2" t="str">
        <f t="shared" si="22"/>
        <v>《专业知识》</v>
      </c>
      <c r="D363" s="2" t="str">
        <f>"6860405015901"</f>
        <v>6860405015901</v>
      </c>
      <c r="E363" s="2" t="s">
        <v>57</v>
      </c>
      <c r="F363" s="3"/>
    </row>
    <row r="364" spans="1:6" ht="25.5" customHeight="1">
      <c r="A364" s="2" t="str">
        <f>"罗珍珍"</f>
        <v>罗珍珍</v>
      </c>
      <c r="B364" s="2" t="str">
        <f t="shared" si="23"/>
        <v>501650</v>
      </c>
      <c r="C364" s="2" t="str">
        <f t="shared" si="22"/>
        <v>《专业知识》</v>
      </c>
      <c r="D364" s="2" t="str">
        <f>"6860405015902"</f>
        <v>6860405015902</v>
      </c>
      <c r="E364" s="2" t="s">
        <v>41</v>
      </c>
      <c r="F364" s="3"/>
    </row>
    <row r="365" spans="1:6" ht="25.5" customHeight="1">
      <c r="A365" s="2" t="str">
        <f>"刘朝英"</f>
        <v>刘朝英</v>
      </c>
      <c r="B365" s="2" t="str">
        <f t="shared" si="23"/>
        <v>501650</v>
      </c>
      <c r="C365" s="2" t="str">
        <f t="shared" si="22"/>
        <v>《专业知识》</v>
      </c>
      <c r="D365" s="2" t="str">
        <f>"6860405015903"</f>
        <v>6860405015903</v>
      </c>
      <c r="E365" s="2" t="s">
        <v>60</v>
      </c>
      <c r="F365" s="3"/>
    </row>
    <row r="366" spans="1:6" ht="25.5" customHeight="1">
      <c r="A366" s="2" t="str">
        <f>"王凤岚"</f>
        <v>王凤岚</v>
      </c>
      <c r="B366" s="2" t="str">
        <f t="shared" si="23"/>
        <v>501650</v>
      </c>
      <c r="C366" s="2" t="str">
        <f t="shared" si="22"/>
        <v>《专业知识》</v>
      </c>
      <c r="D366" s="2" t="str">
        <f>"6860405015904"</f>
        <v>6860405015904</v>
      </c>
      <c r="E366" s="2" t="s">
        <v>20</v>
      </c>
      <c r="F366" s="3"/>
    </row>
    <row r="367" spans="1:6" ht="25.5" customHeight="1">
      <c r="A367" s="2" t="str">
        <f>"付元姣"</f>
        <v>付元姣</v>
      </c>
      <c r="B367" s="2" t="str">
        <f t="shared" si="23"/>
        <v>501650</v>
      </c>
      <c r="C367" s="2" t="str">
        <f t="shared" si="22"/>
        <v>《专业知识》</v>
      </c>
      <c r="D367" s="2" t="str">
        <f>"6860405015905"</f>
        <v>6860405015905</v>
      </c>
      <c r="E367" s="2" t="s">
        <v>49</v>
      </c>
      <c r="F367" s="3"/>
    </row>
    <row r="368" spans="1:6" ht="25.5" customHeight="1">
      <c r="A368" s="2" t="str">
        <f>"冯寒"</f>
        <v>冯寒</v>
      </c>
      <c r="B368" s="2" t="str">
        <f t="shared" si="23"/>
        <v>501650</v>
      </c>
      <c r="C368" s="2" t="str">
        <f t="shared" si="22"/>
        <v>《专业知识》</v>
      </c>
      <c r="D368" s="2" t="str">
        <f>"6860405015906"</f>
        <v>6860405015906</v>
      </c>
      <c r="E368" s="2" t="s">
        <v>179</v>
      </c>
      <c r="F368" s="3"/>
    </row>
    <row r="369" spans="1:6" ht="25.5" customHeight="1">
      <c r="A369" s="2" t="str">
        <f>"贺陈妍"</f>
        <v>贺陈妍</v>
      </c>
      <c r="B369" s="2" t="str">
        <f t="shared" si="23"/>
        <v>501650</v>
      </c>
      <c r="C369" s="2" t="str">
        <f t="shared" si="22"/>
        <v>《专业知识》</v>
      </c>
      <c r="D369" s="2" t="str">
        <f>"6860405015907"</f>
        <v>6860405015907</v>
      </c>
      <c r="E369" s="2" t="s">
        <v>160</v>
      </c>
      <c r="F369" s="3"/>
    </row>
    <row r="370" spans="1:6" ht="25.5" customHeight="1">
      <c r="A370" s="2" t="str">
        <f>"于小凤"</f>
        <v>于小凤</v>
      </c>
      <c r="B370" s="2" t="str">
        <f t="shared" si="23"/>
        <v>501650</v>
      </c>
      <c r="C370" s="2" t="str">
        <f t="shared" si="22"/>
        <v>《专业知识》</v>
      </c>
      <c r="D370" s="2" t="str">
        <f>"6860405015908"</f>
        <v>6860405015908</v>
      </c>
      <c r="E370" s="2" t="s">
        <v>179</v>
      </c>
      <c r="F370" s="3"/>
    </row>
    <row r="371" spans="1:6" ht="25.5" customHeight="1">
      <c r="A371" s="2" t="str">
        <f>"赵红英"</f>
        <v>赵红英</v>
      </c>
      <c r="B371" s="2" t="str">
        <f t="shared" si="23"/>
        <v>501650</v>
      </c>
      <c r="C371" s="2" t="str">
        <f t="shared" si="22"/>
        <v>《专业知识》</v>
      </c>
      <c r="D371" s="2" t="str">
        <f>"6860405015909"</f>
        <v>6860405015909</v>
      </c>
      <c r="E371" s="2" t="s">
        <v>118</v>
      </c>
      <c r="F371" s="3"/>
    </row>
    <row r="372" spans="1:6" ht="25.5" customHeight="1">
      <c r="A372" s="2" t="str">
        <f>"向茜"</f>
        <v>向茜</v>
      </c>
      <c r="B372" s="2" t="str">
        <f t="shared" si="23"/>
        <v>501650</v>
      </c>
      <c r="C372" s="2" t="str">
        <f t="shared" si="22"/>
        <v>《专业知识》</v>
      </c>
      <c r="D372" s="2" t="str">
        <f>"6860405015910"</f>
        <v>6860405015910</v>
      </c>
      <c r="E372" s="2" t="s">
        <v>37</v>
      </c>
      <c r="F372" s="3"/>
    </row>
    <row r="373" spans="1:6" ht="25.5" customHeight="1">
      <c r="A373" s="2" t="str">
        <f>"焦倩云"</f>
        <v>焦倩云</v>
      </c>
      <c r="B373" s="2" t="str">
        <f t="shared" si="23"/>
        <v>501650</v>
      </c>
      <c r="C373" s="2" t="str">
        <f t="shared" si="22"/>
        <v>《专业知识》</v>
      </c>
      <c r="D373" s="2" t="str">
        <f>"6860405015911"</f>
        <v>6860405015911</v>
      </c>
      <c r="E373" s="2" t="s">
        <v>76</v>
      </c>
      <c r="F373" s="3"/>
    </row>
    <row r="374" spans="1:6" ht="25.5" customHeight="1">
      <c r="A374" s="2" t="str">
        <f>"唐艳丽"</f>
        <v>唐艳丽</v>
      </c>
      <c r="B374" s="2" t="str">
        <f t="shared" si="23"/>
        <v>501650</v>
      </c>
      <c r="C374" s="2" t="str">
        <f t="shared" si="22"/>
        <v>《专业知识》</v>
      </c>
      <c r="D374" s="2" t="str">
        <f>"6860405015912"</f>
        <v>6860405015912</v>
      </c>
      <c r="E374" s="2" t="s">
        <v>127</v>
      </c>
      <c r="F374" s="3"/>
    </row>
    <row r="375" spans="1:6" ht="25.5" customHeight="1">
      <c r="A375" s="2" t="str">
        <f>"周芳"</f>
        <v>周芳</v>
      </c>
      <c r="B375" s="2" t="str">
        <f t="shared" si="23"/>
        <v>501650</v>
      </c>
      <c r="C375" s="2" t="str">
        <f t="shared" si="22"/>
        <v>《专业知识》</v>
      </c>
      <c r="D375" s="2" t="str">
        <f>"6860405015913"</f>
        <v>6860405015913</v>
      </c>
      <c r="E375" s="2" t="s">
        <v>156</v>
      </c>
      <c r="F375" s="3"/>
    </row>
    <row r="376" spans="1:6" ht="25.5" customHeight="1">
      <c r="A376" s="2" t="str">
        <f>"唐梅"</f>
        <v>唐梅</v>
      </c>
      <c r="B376" s="2" t="str">
        <f t="shared" si="23"/>
        <v>501650</v>
      </c>
      <c r="C376" s="2" t="str">
        <f t="shared" si="22"/>
        <v>《专业知识》</v>
      </c>
      <c r="D376" s="2" t="str">
        <f>"6860405015914"</f>
        <v>6860405015914</v>
      </c>
      <c r="E376" s="2" t="s">
        <v>179</v>
      </c>
      <c r="F376" s="3"/>
    </row>
    <row r="377" spans="1:6" ht="25.5" customHeight="1">
      <c r="A377" s="2" t="str">
        <f>"何艳玲"</f>
        <v>何艳玲</v>
      </c>
      <c r="B377" s="2" t="str">
        <f t="shared" si="23"/>
        <v>501650</v>
      </c>
      <c r="C377" s="2" t="str">
        <f t="shared" si="22"/>
        <v>《专业知识》</v>
      </c>
      <c r="D377" s="2" t="str">
        <f>"6860405015915"</f>
        <v>6860405015915</v>
      </c>
      <c r="E377" s="2" t="s">
        <v>92</v>
      </c>
      <c r="F377" s="3"/>
    </row>
    <row r="378" spans="1:6" ht="25.5" customHeight="1">
      <c r="A378" s="2" t="str">
        <f>"党春柳"</f>
        <v>党春柳</v>
      </c>
      <c r="B378" s="2" t="str">
        <f t="shared" si="23"/>
        <v>501650</v>
      </c>
      <c r="C378" s="2" t="str">
        <f t="shared" si="22"/>
        <v>《专业知识》</v>
      </c>
      <c r="D378" s="2" t="str">
        <f>"6860405015916"</f>
        <v>6860405015916</v>
      </c>
      <c r="E378" s="2" t="s">
        <v>151</v>
      </c>
      <c r="F378" s="3"/>
    </row>
    <row r="379" spans="1:6" ht="25.5" customHeight="1">
      <c r="A379" s="2" t="str">
        <f>"赵本玲"</f>
        <v>赵本玲</v>
      </c>
      <c r="B379" s="2" t="str">
        <f aca="true" t="shared" si="24" ref="B379:B410">"501650"</f>
        <v>501650</v>
      </c>
      <c r="C379" s="2" t="str">
        <f t="shared" si="22"/>
        <v>《专业知识》</v>
      </c>
      <c r="D379" s="2" t="str">
        <f>"6860405015917"</f>
        <v>6860405015917</v>
      </c>
      <c r="E379" s="2" t="s">
        <v>18</v>
      </c>
      <c r="F379" s="3"/>
    </row>
    <row r="380" spans="1:6" ht="25.5" customHeight="1">
      <c r="A380" s="2" t="str">
        <f>"唐垚"</f>
        <v>唐垚</v>
      </c>
      <c r="B380" s="2" t="str">
        <f t="shared" si="24"/>
        <v>501650</v>
      </c>
      <c r="C380" s="2" t="str">
        <f t="shared" si="22"/>
        <v>《专业知识》</v>
      </c>
      <c r="D380" s="2" t="str">
        <f>"6860405015918"</f>
        <v>6860405015918</v>
      </c>
      <c r="E380" s="2" t="s">
        <v>82</v>
      </c>
      <c r="F380" s="3"/>
    </row>
    <row r="381" spans="1:6" ht="25.5" customHeight="1">
      <c r="A381" s="2" t="str">
        <f>"张黎黎"</f>
        <v>张黎黎</v>
      </c>
      <c r="B381" s="2" t="str">
        <f t="shared" si="24"/>
        <v>501650</v>
      </c>
      <c r="C381" s="2" t="str">
        <f t="shared" si="22"/>
        <v>《专业知识》</v>
      </c>
      <c r="D381" s="2" t="str">
        <f>"6860405015919"</f>
        <v>6860405015919</v>
      </c>
      <c r="E381" s="2" t="s">
        <v>161</v>
      </c>
      <c r="F381" s="3"/>
    </row>
    <row r="382" spans="1:6" ht="25.5" customHeight="1">
      <c r="A382" s="2" t="str">
        <f>"李红"</f>
        <v>李红</v>
      </c>
      <c r="B382" s="2" t="str">
        <f t="shared" si="24"/>
        <v>501650</v>
      </c>
      <c r="C382" s="2" t="str">
        <f t="shared" si="22"/>
        <v>《专业知识》</v>
      </c>
      <c r="D382" s="2" t="str">
        <f>"6860405015920"</f>
        <v>6860405015920</v>
      </c>
      <c r="E382" s="2" t="s">
        <v>179</v>
      </c>
      <c r="F382" s="3"/>
    </row>
    <row r="383" spans="1:6" ht="25.5" customHeight="1">
      <c r="A383" s="2" t="str">
        <f>"杨飞"</f>
        <v>杨飞</v>
      </c>
      <c r="B383" s="2" t="str">
        <f t="shared" si="24"/>
        <v>501650</v>
      </c>
      <c r="C383" s="2" t="str">
        <f t="shared" si="22"/>
        <v>《专业知识》</v>
      </c>
      <c r="D383" s="2" t="str">
        <f>"6860405015921"</f>
        <v>6860405015921</v>
      </c>
      <c r="E383" s="2" t="s">
        <v>162</v>
      </c>
      <c r="F383" s="3"/>
    </row>
    <row r="384" spans="1:6" ht="25.5" customHeight="1">
      <c r="A384" s="2" t="str">
        <f>"唐娟"</f>
        <v>唐娟</v>
      </c>
      <c r="B384" s="2" t="str">
        <f t="shared" si="24"/>
        <v>501650</v>
      </c>
      <c r="C384" s="2" t="str">
        <f t="shared" si="22"/>
        <v>《专业知识》</v>
      </c>
      <c r="D384" s="2" t="str">
        <f>"6860405015922"</f>
        <v>6860405015922</v>
      </c>
      <c r="E384" s="2" t="s">
        <v>63</v>
      </c>
      <c r="F384" s="3"/>
    </row>
    <row r="385" spans="1:6" ht="25.5" customHeight="1">
      <c r="A385" s="2" t="str">
        <f>"郭柏君"</f>
        <v>郭柏君</v>
      </c>
      <c r="B385" s="2" t="str">
        <f t="shared" si="24"/>
        <v>501650</v>
      </c>
      <c r="C385" s="2" t="str">
        <f t="shared" si="22"/>
        <v>《专业知识》</v>
      </c>
      <c r="D385" s="2" t="str">
        <f>"6860405015923"</f>
        <v>6860405015923</v>
      </c>
      <c r="E385" s="2" t="s">
        <v>163</v>
      </c>
      <c r="F385" s="3"/>
    </row>
    <row r="386" spans="1:6" ht="25.5" customHeight="1">
      <c r="A386" s="2" t="str">
        <f>"向茜"</f>
        <v>向茜</v>
      </c>
      <c r="B386" s="2" t="str">
        <f t="shared" si="24"/>
        <v>501650</v>
      </c>
      <c r="C386" s="2" t="str">
        <f t="shared" si="22"/>
        <v>《专业知识》</v>
      </c>
      <c r="D386" s="2" t="str">
        <f>"6860405015924"</f>
        <v>6860405015924</v>
      </c>
      <c r="E386" s="2" t="s">
        <v>164</v>
      </c>
      <c r="F386" s="3"/>
    </row>
    <row r="387" spans="1:6" ht="25.5" customHeight="1">
      <c r="A387" s="2" t="str">
        <f>"桂园园"</f>
        <v>桂园园</v>
      </c>
      <c r="B387" s="2" t="str">
        <f t="shared" si="24"/>
        <v>501650</v>
      </c>
      <c r="C387" s="2" t="str">
        <f aca="true" t="shared" si="25" ref="C387:C432">"《专业知识》"</f>
        <v>《专业知识》</v>
      </c>
      <c r="D387" s="2" t="str">
        <f>"6860405015925"</f>
        <v>6860405015925</v>
      </c>
      <c r="E387" s="2" t="s">
        <v>63</v>
      </c>
      <c r="F387" s="3"/>
    </row>
    <row r="388" spans="1:6" ht="25.5" customHeight="1">
      <c r="A388" s="2" t="str">
        <f>"张燕"</f>
        <v>张燕</v>
      </c>
      <c r="B388" s="2" t="str">
        <f t="shared" si="24"/>
        <v>501650</v>
      </c>
      <c r="C388" s="2" t="str">
        <f t="shared" si="25"/>
        <v>《专业知识》</v>
      </c>
      <c r="D388" s="2" t="str">
        <f>"6860405015926"</f>
        <v>6860405015926</v>
      </c>
      <c r="E388" s="2" t="s">
        <v>138</v>
      </c>
      <c r="F388" s="3"/>
    </row>
    <row r="389" spans="1:6" ht="25.5" customHeight="1">
      <c r="A389" s="2" t="str">
        <f>"罗红"</f>
        <v>罗红</v>
      </c>
      <c r="B389" s="2" t="str">
        <f t="shared" si="24"/>
        <v>501650</v>
      </c>
      <c r="C389" s="2" t="str">
        <f t="shared" si="25"/>
        <v>《专业知识》</v>
      </c>
      <c r="D389" s="2" t="str">
        <f>"6860405015927"</f>
        <v>6860405015927</v>
      </c>
      <c r="E389" s="2" t="s">
        <v>165</v>
      </c>
      <c r="F389" s="3"/>
    </row>
    <row r="390" spans="1:6" ht="25.5" customHeight="1">
      <c r="A390" s="2" t="str">
        <f>"王丽"</f>
        <v>王丽</v>
      </c>
      <c r="B390" s="2" t="str">
        <f t="shared" si="24"/>
        <v>501650</v>
      </c>
      <c r="C390" s="2" t="str">
        <f t="shared" si="25"/>
        <v>《专业知识》</v>
      </c>
      <c r="D390" s="2" t="str">
        <f>"6860405015928"</f>
        <v>6860405015928</v>
      </c>
      <c r="E390" s="2" t="s">
        <v>137</v>
      </c>
      <c r="F390" s="3"/>
    </row>
    <row r="391" spans="1:6" ht="25.5" customHeight="1">
      <c r="A391" s="2" t="str">
        <f>"袁光芳"</f>
        <v>袁光芳</v>
      </c>
      <c r="B391" s="2" t="str">
        <f t="shared" si="24"/>
        <v>501650</v>
      </c>
      <c r="C391" s="2" t="str">
        <f t="shared" si="25"/>
        <v>《专业知识》</v>
      </c>
      <c r="D391" s="2" t="str">
        <f>"6860405015929"</f>
        <v>6860405015929</v>
      </c>
      <c r="E391" s="2" t="s">
        <v>70</v>
      </c>
      <c r="F391" s="3"/>
    </row>
    <row r="392" spans="1:6" ht="25.5" customHeight="1">
      <c r="A392" s="2" t="str">
        <f>"曾粒粒"</f>
        <v>曾粒粒</v>
      </c>
      <c r="B392" s="2" t="str">
        <f t="shared" si="24"/>
        <v>501650</v>
      </c>
      <c r="C392" s="2" t="str">
        <f t="shared" si="25"/>
        <v>《专业知识》</v>
      </c>
      <c r="D392" s="2" t="str">
        <f>"6860405015930"</f>
        <v>6860405015930</v>
      </c>
      <c r="E392" s="2" t="s">
        <v>75</v>
      </c>
      <c r="F392" s="3"/>
    </row>
    <row r="393" spans="1:6" ht="25.5" customHeight="1">
      <c r="A393" s="2" t="str">
        <f>"何易颖"</f>
        <v>何易颖</v>
      </c>
      <c r="B393" s="2" t="str">
        <f t="shared" si="24"/>
        <v>501650</v>
      </c>
      <c r="C393" s="2" t="str">
        <f t="shared" si="25"/>
        <v>《专业知识》</v>
      </c>
      <c r="D393" s="2" t="str">
        <f>"6860405016001"</f>
        <v>6860405016001</v>
      </c>
      <c r="E393" s="2" t="s">
        <v>166</v>
      </c>
      <c r="F393" s="3"/>
    </row>
    <row r="394" spans="1:6" ht="25.5" customHeight="1">
      <c r="A394" s="2" t="str">
        <f>"王丹丹"</f>
        <v>王丹丹</v>
      </c>
      <c r="B394" s="2" t="str">
        <f t="shared" si="24"/>
        <v>501650</v>
      </c>
      <c r="C394" s="2" t="str">
        <f t="shared" si="25"/>
        <v>《专业知识》</v>
      </c>
      <c r="D394" s="2" t="str">
        <f>"6860405016002"</f>
        <v>6860405016002</v>
      </c>
      <c r="E394" s="2" t="s">
        <v>27</v>
      </c>
      <c r="F394" s="3"/>
    </row>
    <row r="395" spans="1:6" ht="25.5" customHeight="1">
      <c r="A395" s="2" t="str">
        <f>"艾红霞"</f>
        <v>艾红霞</v>
      </c>
      <c r="B395" s="2" t="str">
        <f t="shared" si="24"/>
        <v>501650</v>
      </c>
      <c r="C395" s="2" t="str">
        <f t="shared" si="25"/>
        <v>《专业知识》</v>
      </c>
      <c r="D395" s="2" t="str">
        <f>"6860405016003"</f>
        <v>6860405016003</v>
      </c>
      <c r="E395" s="2" t="s">
        <v>58</v>
      </c>
      <c r="F395" s="3"/>
    </row>
    <row r="396" spans="1:6" ht="25.5" customHeight="1">
      <c r="A396" s="2" t="str">
        <f>"刘胜菊"</f>
        <v>刘胜菊</v>
      </c>
      <c r="B396" s="2" t="str">
        <f t="shared" si="24"/>
        <v>501650</v>
      </c>
      <c r="C396" s="2" t="str">
        <f t="shared" si="25"/>
        <v>《专业知识》</v>
      </c>
      <c r="D396" s="2" t="str">
        <f>"6860405016004"</f>
        <v>6860405016004</v>
      </c>
      <c r="E396" s="2" t="s">
        <v>131</v>
      </c>
      <c r="F396" s="3"/>
    </row>
    <row r="397" spans="1:6" ht="25.5" customHeight="1">
      <c r="A397" s="2" t="str">
        <f>"赵小近"</f>
        <v>赵小近</v>
      </c>
      <c r="B397" s="2" t="str">
        <f t="shared" si="24"/>
        <v>501650</v>
      </c>
      <c r="C397" s="2" t="str">
        <f t="shared" si="25"/>
        <v>《专业知识》</v>
      </c>
      <c r="D397" s="2" t="str">
        <f>"6860405016005"</f>
        <v>6860405016005</v>
      </c>
      <c r="E397" s="2" t="s">
        <v>179</v>
      </c>
      <c r="F397" s="3"/>
    </row>
    <row r="398" spans="1:6" ht="25.5" customHeight="1">
      <c r="A398" s="2" t="str">
        <f>"徐小会"</f>
        <v>徐小会</v>
      </c>
      <c r="B398" s="2" t="str">
        <f t="shared" si="24"/>
        <v>501650</v>
      </c>
      <c r="C398" s="2" t="str">
        <f t="shared" si="25"/>
        <v>《专业知识》</v>
      </c>
      <c r="D398" s="2" t="str">
        <f>"6860405016006"</f>
        <v>6860405016006</v>
      </c>
      <c r="E398" s="2" t="s">
        <v>114</v>
      </c>
      <c r="F398" s="3"/>
    </row>
    <row r="399" spans="1:6" ht="25.5" customHeight="1">
      <c r="A399" s="2" t="str">
        <f>"王丹丹"</f>
        <v>王丹丹</v>
      </c>
      <c r="B399" s="2" t="str">
        <f t="shared" si="24"/>
        <v>501650</v>
      </c>
      <c r="C399" s="2" t="str">
        <f t="shared" si="25"/>
        <v>《专业知识》</v>
      </c>
      <c r="D399" s="2" t="str">
        <f>"6860405016007"</f>
        <v>6860405016007</v>
      </c>
      <c r="E399" s="2" t="s">
        <v>167</v>
      </c>
      <c r="F399" s="3"/>
    </row>
    <row r="400" spans="1:6" ht="25.5" customHeight="1">
      <c r="A400" s="2" t="str">
        <f>"李秀珍"</f>
        <v>李秀珍</v>
      </c>
      <c r="B400" s="2" t="str">
        <f t="shared" si="24"/>
        <v>501650</v>
      </c>
      <c r="C400" s="2" t="str">
        <f t="shared" si="25"/>
        <v>《专业知识》</v>
      </c>
      <c r="D400" s="2" t="str">
        <f>"6860405016008"</f>
        <v>6860405016008</v>
      </c>
      <c r="E400" s="2" t="s">
        <v>168</v>
      </c>
      <c r="F400" s="3"/>
    </row>
    <row r="401" spans="1:6" ht="25.5" customHeight="1">
      <c r="A401" s="2" t="str">
        <f>"张珊"</f>
        <v>张珊</v>
      </c>
      <c r="B401" s="2" t="str">
        <f t="shared" si="24"/>
        <v>501650</v>
      </c>
      <c r="C401" s="2" t="str">
        <f t="shared" si="25"/>
        <v>《专业知识》</v>
      </c>
      <c r="D401" s="2" t="str">
        <f>"6860405016009"</f>
        <v>6860405016009</v>
      </c>
      <c r="E401" s="2" t="s">
        <v>169</v>
      </c>
      <c r="F401" s="3"/>
    </row>
    <row r="402" spans="1:6" ht="25.5" customHeight="1">
      <c r="A402" s="2" t="str">
        <f>"覃建霞"</f>
        <v>覃建霞</v>
      </c>
      <c r="B402" s="2" t="str">
        <f t="shared" si="24"/>
        <v>501650</v>
      </c>
      <c r="C402" s="2" t="str">
        <f t="shared" si="25"/>
        <v>《专业知识》</v>
      </c>
      <c r="D402" s="2" t="str">
        <f>"6860405016010"</f>
        <v>6860405016010</v>
      </c>
      <c r="E402" s="2" t="s">
        <v>30</v>
      </c>
      <c r="F402" s="3"/>
    </row>
    <row r="403" spans="1:6" ht="25.5" customHeight="1">
      <c r="A403" s="2" t="str">
        <f>"李情情"</f>
        <v>李情情</v>
      </c>
      <c r="B403" s="2" t="str">
        <f t="shared" si="24"/>
        <v>501650</v>
      </c>
      <c r="C403" s="2" t="str">
        <f t="shared" si="25"/>
        <v>《专业知识》</v>
      </c>
      <c r="D403" s="2" t="str">
        <f>"6860405016011"</f>
        <v>6860405016011</v>
      </c>
      <c r="E403" s="2" t="s">
        <v>170</v>
      </c>
      <c r="F403" s="3"/>
    </row>
    <row r="404" spans="1:6" ht="25.5" customHeight="1">
      <c r="A404" s="2" t="str">
        <f>"王玉玲"</f>
        <v>王玉玲</v>
      </c>
      <c r="B404" s="2" t="str">
        <f t="shared" si="24"/>
        <v>501650</v>
      </c>
      <c r="C404" s="2" t="str">
        <f t="shared" si="25"/>
        <v>《专业知识》</v>
      </c>
      <c r="D404" s="2" t="str">
        <f>"6860405016012"</f>
        <v>6860405016012</v>
      </c>
      <c r="E404" s="2" t="s">
        <v>179</v>
      </c>
      <c r="F404" s="3"/>
    </row>
    <row r="405" spans="1:6" ht="25.5" customHeight="1">
      <c r="A405" s="2" t="str">
        <f>"冉勤"</f>
        <v>冉勤</v>
      </c>
      <c r="B405" s="2" t="str">
        <f t="shared" si="24"/>
        <v>501650</v>
      </c>
      <c r="C405" s="2" t="str">
        <f t="shared" si="25"/>
        <v>《专业知识》</v>
      </c>
      <c r="D405" s="2" t="str">
        <f>"6860405016013"</f>
        <v>6860405016013</v>
      </c>
      <c r="E405" s="2" t="s">
        <v>179</v>
      </c>
      <c r="F405" s="3"/>
    </row>
    <row r="406" spans="1:6" ht="25.5" customHeight="1">
      <c r="A406" s="2" t="str">
        <f>"唐清清"</f>
        <v>唐清清</v>
      </c>
      <c r="B406" s="2" t="str">
        <f t="shared" si="24"/>
        <v>501650</v>
      </c>
      <c r="C406" s="2" t="str">
        <f t="shared" si="25"/>
        <v>《专业知识》</v>
      </c>
      <c r="D406" s="2" t="str">
        <f>"6860405016014"</f>
        <v>6860405016014</v>
      </c>
      <c r="E406" s="2" t="s">
        <v>171</v>
      </c>
      <c r="F406" s="3"/>
    </row>
    <row r="407" spans="1:6" ht="25.5" customHeight="1">
      <c r="A407" s="2" t="str">
        <f>"徐勇"</f>
        <v>徐勇</v>
      </c>
      <c r="B407" s="2" t="str">
        <f t="shared" si="24"/>
        <v>501650</v>
      </c>
      <c r="C407" s="2" t="str">
        <f t="shared" si="25"/>
        <v>《专业知识》</v>
      </c>
      <c r="D407" s="2" t="str">
        <f>"6860405016015"</f>
        <v>6860405016015</v>
      </c>
      <c r="E407" s="2" t="s">
        <v>50</v>
      </c>
      <c r="F407" s="3"/>
    </row>
    <row r="408" spans="1:6" ht="25.5" customHeight="1">
      <c r="A408" s="2" t="str">
        <f>"唐孝芳"</f>
        <v>唐孝芳</v>
      </c>
      <c r="B408" s="2" t="str">
        <f t="shared" si="24"/>
        <v>501650</v>
      </c>
      <c r="C408" s="2" t="str">
        <f t="shared" si="25"/>
        <v>《专业知识》</v>
      </c>
      <c r="D408" s="2" t="str">
        <f>"6860405016016"</f>
        <v>6860405016016</v>
      </c>
      <c r="E408" s="2" t="s">
        <v>172</v>
      </c>
      <c r="F408" s="3"/>
    </row>
    <row r="409" spans="1:6" ht="25.5" customHeight="1">
      <c r="A409" s="2" t="str">
        <f>"王菲"</f>
        <v>王菲</v>
      </c>
      <c r="B409" s="2" t="str">
        <f t="shared" si="24"/>
        <v>501650</v>
      </c>
      <c r="C409" s="2" t="str">
        <f t="shared" si="25"/>
        <v>《专业知识》</v>
      </c>
      <c r="D409" s="2" t="str">
        <f>"6860405016017"</f>
        <v>6860405016017</v>
      </c>
      <c r="E409" s="2" t="s">
        <v>173</v>
      </c>
      <c r="F409" s="3"/>
    </row>
    <row r="410" spans="1:6" ht="25.5" customHeight="1">
      <c r="A410" s="2" t="str">
        <f>"张议玥"</f>
        <v>张议玥</v>
      </c>
      <c r="B410" s="2" t="str">
        <f t="shared" si="24"/>
        <v>501650</v>
      </c>
      <c r="C410" s="2" t="str">
        <f t="shared" si="25"/>
        <v>《专业知识》</v>
      </c>
      <c r="D410" s="2" t="str">
        <f>"6860405016018"</f>
        <v>6860405016018</v>
      </c>
      <c r="E410" s="2" t="s">
        <v>71</v>
      </c>
      <c r="F410" s="3"/>
    </row>
    <row r="411" spans="1:6" ht="25.5" customHeight="1">
      <c r="A411" s="2" t="str">
        <f>"胡三姗"</f>
        <v>胡三姗</v>
      </c>
      <c r="B411" s="2" t="str">
        <f aca="true" t="shared" si="26" ref="B411:B432">"501650"</f>
        <v>501650</v>
      </c>
      <c r="C411" s="2" t="str">
        <f t="shared" si="25"/>
        <v>《专业知识》</v>
      </c>
      <c r="D411" s="2" t="str">
        <f>"6860405016019"</f>
        <v>6860405016019</v>
      </c>
      <c r="E411" s="2" t="s">
        <v>174</v>
      </c>
      <c r="F411" s="3"/>
    </row>
    <row r="412" spans="1:6" ht="25.5" customHeight="1">
      <c r="A412" s="2" t="str">
        <f>"孙朝霞"</f>
        <v>孙朝霞</v>
      </c>
      <c r="B412" s="2" t="str">
        <f t="shared" si="26"/>
        <v>501650</v>
      </c>
      <c r="C412" s="2" t="str">
        <f t="shared" si="25"/>
        <v>《专业知识》</v>
      </c>
      <c r="D412" s="2" t="str">
        <f>"6860405016020"</f>
        <v>6860405016020</v>
      </c>
      <c r="E412" s="2" t="s">
        <v>25</v>
      </c>
      <c r="F412" s="3"/>
    </row>
    <row r="413" spans="1:6" ht="25.5" customHeight="1">
      <c r="A413" s="2" t="str">
        <f>"王青青"</f>
        <v>王青青</v>
      </c>
      <c r="B413" s="2" t="str">
        <f t="shared" si="26"/>
        <v>501650</v>
      </c>
      <c r="C413" s="2" t="str">
        <f t="shared" si="25"/>
        <v>《专业知识》</v>
      </c>
      <c r="D413" s="2" t="str">
        <f>"6860405016021"</f>
        <v>6860405016021</v>
      </c>
      <c r="E413" s="2" t="s">
        <v>179</v>
      </c>
      <c r="F413" s="3"/>
    </row>
    <row r="414" spans="1:6" ht="25.5" customHeight="1">
      <c r="A414" s="2" t="str">
        <f>"桂娟娟"</f>
        <v>桂娟娟</v>
      </c>
      <c r="B414" s="2" t="str">
        <f t="shared" si="26"/>
        <v>501650</v>
      </c>
      <c r="C414" s="2" t="str">
        <f t="shared" si="25"/>
        <v>《专业知识》</v>
      </c>
      <c r="D414" s="2" t="str">
        <f>"6860405016022"</f>
        <v>6860405016022</v>
      </c>
      <c r="E414" s="2" t="s">
        <v>89</v>
      </c>
      <c r="F414" s="3"/>
    </row>
    <row r="415" spans="1:6" ht="25.5" customHeight="1">
      <c r="A415" s="2" t="str">
        <f>"丁李丽"</f>
        <v>丁李丽</v>
      </c>
      <c r="B415" s="2" t="str">
        <f t="shared" si="26"/>
        <v>501650</v>
      </c>
      <c r="C415" s="2" t="str">
        <f t="shared" si="25"/>
        <v>《专业知识》</v>
      </c>
      <c r="D415" s="2" t="str">
        <f>"6860405016023"</f>
        <v>6860405016023</v>
      </c>
      <c r="E415" s="2" t="s">
        <v>175</v>
      </c>
      <c r="F415" s="3"/>
    </row>
    <row r="416" spans="1:6" ht="25.5" customHeight="1">
      <c r="A416" s="2" t="str">
        <f>"徐珊"</f>
        <v>徐珊</v>
      </c>
      <c r="B416" s="2" t="str">
        <f t="shared" si="26"/>
        <v>501650</v>
      </c>
      <c r="C416" s="2" t="str">
        <f t="shared" si="25"/>
        <v>《专业知识》</v>
      </c>
      <c r="D416" s="2" t="str">
        <f>"6860405016024"</f>
        <v>6860405016024</v>
      </c>
      <c r="E416" s="2" t="s">
        <v>176</v>
      </c>
      <c r="F416" s="3"/>
    </row>
    <row r="417" spans="1:6" ht="25.5" customHeight="1">
      <c r="A417" s="2" t="str">
        <f>"张黎明"</f>
        <v>张黎明</v>
      </c>
      <c r="B417" s="2" t="str">
        <f t="shared" si="26"/>
        <v>501650</v>
      </c>
      <c r="C417" s="2" t="str">
        <f t="shared" si="25"/>
        <v>《专业知识》</v>
      </c>
      <c r="D417" s="2" t="str">
        <f>"6860405016025"</f>
        <v>6860405016025</v>
      </c>
      <c r="E417" s="2" t="s">
        <v>49</v>
      </c>
      <c r="F417" s="3"/>
    </row>
    <row r="418" spans="1:6" ht="25.5" customHeight="1">
      <c r="A418" s="2" t="str">
        <f>"梁敏"</f>
        <v>梁敏</v>
      </c>
      <c r="B418" s="2" t="str">
        <f t="shared" si="26"/>
        <v>501650</v>
      </c>
      <c r="C418" s="2" t="str">
        <f t="shared" si="25"/>
        <v>《专业知识》</v>
      </c>
      <c r="D418" s="2" t="str">
        <f>"6860405016026"</f>
        <v>6860405016026</v>
      </c>
      <c r="E418" s="2" t="s">
        <v>177</v>
      </c>
      <c r="F418" s="3"/>
    </row>
    <row r="419" spans="1:6" ht="25.5" customHeight="1">
      <c r="A419" s="2" t="str">
        <f>"王芳芳"</f>
        <v>王芳芳</v>
      </c>
      <c r="B419" s="2" t="str">
        <f t="shared" si="26"/>
        <v>501650</v>
      </c>
      <c r="C419" s="2" t="str">
        <f t="shared" si="25"/>
        <v>《专业知识》</v>
      </c>
      <c r="D419" s="2" t="str">
        <f>"6860405016027"</f>
        <v>6860405016027</v>
      </c>
      <c r="E419" s="2" t="s">
        <v>179</v>
      </c>
      <c r="F419" s="3"/>
    </row>
    <row r="420" spans="1:6" ht="25.5" customHeight="1">
      <c r="A420" s="2" t="str">
        <f>"王娅"</f>
        <v>王娅</v>
      </c>
      <c r="B420" s="2" t="str">
        <f t="shared" si="26"/>
        <v>501650</v>
      </c>
      <c r="C420" s="2" t="str">
        <f t="shared" si="25"/>
        <v>《专业知识》</v>
      </c>
      <c r="D420" s="2" t="str">
        <f>"6860405016028"</f>
        <v>6860405016028</v>
      </c>
      <c r="E420" s="2" t="s">
        <v>35</v>
      </c>
      <c r="F420" s="3"/>
    </row>
    <row r="421" spans="1:6" ht="25.5" customHeight="1">
      <c r="A421" s="2" t="str">
        <f>"漆毅"</f>
        <v>漆毅</v>
      </c>
      <c r="B421" s="2" t="str">
        <f t="shared" si="26"/>
        <v>501650</v>
      </c>
      <c r="C421" s="2" t="str">
        <f t="shared" si="25"/>
        <v>《专业知识》</v>
      </c>
      <c r="D421" s="2" t="str">
        <f>"6860405016029"</f>
        <v>6860405016029</v>
      </c>
      <c r="E421" s="2" t="s">
        <v>8</v>
      </c>
      <c r="F421" s="3"/>
    </row>
    <row r="422" spans="1:6" ht="25.5" customHeight="1">
      <c r="A422" s="2" t="str">
        <f>"刘升娇"</f>
        <v>刘升娇</v>
      </c>
      <c r="B422" s="2" t="str">
        <f t="shared" si="26"/>
        <v>501650</v>
      </c>
      <c r="C422" s="2" t="str">
        <f t="shared" si="25"/>
        <v>《专业知识》</v>
      </c>
      <c r="D422" s="2" t="str">
        <f>"6860405016030"</f>
        <v>6860405016030</v>
      </c>
      <c r="E422" s="2" t="s">
        <v>21</v>
      </c>
      <c r="F422" s="3"/>
    </row>
    <row r="423" spans="1:6" ht="25.5" customHeight="1">
      <c r="A423" s="2" t="str">
        <f>"严鸿玲"</f>
        <v>严鸿玲</v>
      </c>
      <c r="B423" s="2" t="str">
        <f t="shared" si="26"/>
        <v>501650</v>
      </c>
      <c r="C423" s="2" t="str">
        <f t="shared" si="25"/>
        <v>《专业知识》</v>
      </c>
      <c r="D423" s="2" t="str">
        <f>"6860405016101"</f>
        <v>6860405016101</v>
      </c>
      <c r="E423" s="2" t="s">
        <v>179</v>
      </c>
      <c r="F423" s="3"/>
    </row>
    <row r="424" spans="1:6" ht="25.5" customHeight="1">
      <c r="A424" s="2" t="str">
        <f>"符美燕"</f>
        <v>符美燕</v>
      </c>
      <c r="B424" s="2" t="str">
        <f t="shared" si="26"/>
        <v>501650</v>
      </c>
      <c r="C424" s="2" t="str">
        <f t="shared" si="25"/>
        <v>《专业知识》</v>
      </c>
      <c r="D424" s="2" t="str">
        <f>"6860405016102"</f>
        <v>6860405016102</v>
      </c>
      <c r="E424" s="2" t="s">
        <v>79</v>
      </c>
      <c r="F424" s="3"/>
    </row>
    <row r="425" spans="1:6" ht="25.5" customHeight="1">
      <c r="A425" s="2" t="str">
        <f>"向琪"</f>
        <v>向琪</v>
      </c>
      <c r="B425" s="2" t="str">
        <f t="shared" si="26"/>
        <v>501650</v>
      </c>
      <c r="C425" s="2" t="str">
        <f t="shared" si="25"/>
        <v>《专业知识》</v>
      </c>
      <c r="D425" s="2" t="str">
        <f>"6860405016103"</f>
        <v>6860405016103</v>
      </c>
      <c r="E425" s="2" t="s">
        <v>26</v>
      </c>
      <c r="F425" s="3"/>
    </row>
    <row r="426" spans="1:6" ht="25.5" customHeight="1">
      <c r="A426" s="2" t="str">
        <f>"徐艳"</f>
        <v>徐艳</v>
      </c>
      <c r="B426" s="2" t="str">
        <f t="shared" si="26"/>
        <v>501650</v>
      </c>
      <c r="C426" s="2" t="str">
        <f t="shared" si="25"/>
        <v>《专业知识》</v>
      </c>
      <c r="D426" s="2" t="str">
        <f>"6860405016104"</f>
        <v>6860405016104</v>
      </c>
      <c r="E426" s="2" t="s">
        <v>157</v>
      </c>
      <c r="F426" s="3"/>
    </row>
    <row r="427" spans="1:6" ht="25.5" customHeight="1">
      <c r="A427" s="2" t="str">
        <f>"覃玲玲"</f>
        <v>覃玲玲</v>
      </c>
      <c r="B427" s="2" t="str">
        <f t="shared" si="26"/>
        <v>501650</v>
      </c>
      <c r="C427" s="2" t="str">
        <f t="shared" si="25"/>
        <v>《专业知识》</v>
      </c>
      <c r="D427" s="2" t="str">
        <f>"6860405016105"</f>
        <v>6860405016105</v>
      </c>
      <c r="E427" s="2" t="s">
        <v>84</v>
      </c>
      <c r="F427" s="3"/>
    </row>
    <row r="428" spans="1:6" ht="25.5" customHeight="1">
      <c r="A428" s="2" t="str">
        <f>"李昌琴"</f>
        <v>李昌琴</v>
      </c>
      <c r="B428" s="2" t="str">
        <f t="shared" si="26"/>
        <v>501650</v>
      </c>
      <c r="C428" s="2" t="str">
        <f t="shared" si="25"/>
        <v>《专业知识》</v>
      </c>
      <c r="D428" s="2" t="str">
        <f>"6860405016106"</f>
        <v>6860405016106</v>
      </c>
      <c r="E428" s="2" t="s">
        <v>97</v>
      </c>
      <c r="F428" s="3"/>
    </row>
    <row r="429" spans="1:6" ht="25.5" customHeight="1">
      <c r="A429" s="2" t="str">
        <f>"周敏"</f>
        <v>周敏</v>
      </c>
      <c r="B429" s="2" t="str">
        <f t="shared" si="26"/>
        <v>501650</v>
      </c>
      <c r="C429" s="2" t="str">
        <f t="shared" si="25"/>
        <v>《专业知识》</v>
      </c>
      <c r="D429" s="2" t="str">
        <f>"6860405016107"</f>
        <v>6860405016107</v>
      </c>
      <c r="E429" s="2" t="s">
        <v>179</v>
      </c>
      <c r="F429" s="3"/>
    </row>
    <row r="430" spans="1:6" ht="25.5" customHeight="1">
      <c r="A430" s="2" t="str">
        <f>"刘念"</f>
        <v>刘念</v>
      </c>
      <c r="B430" s="2" t="str">
        <f t="shared" si="26"/>
        <v>501650</v>
      </c>
      <c r="C430" s="2" t="str">
        <f t="shared" si="25"/>
        <v>《专业知识》</v>
      </c>
      <c r="D430" s="2" t="str">
        <f>"6860405016108"</f>
        <v>6860405016108</v>
      </c>
      <c r="E430" s="2" t="s">
        <v>133</v>
      </c>
      <c r="F430" s="3"/>
    </row>
    <row r="431" spans="1:6" ht="25.5" customHeight="1">
      <c r="A431" s="2" t="str">
        <f>"袁自立"</f>
        <v>袁自立</v>
      </c>
      <c r="B431" s="2" t="str">
        <f t="shared" si="26"/>
        <v>501650</v>
      </c>
      <c r="C431" s="2" t="str">
        <f t="shared" si="25"/>
        <v>《专业知识》</v>
      </c>
      <c r="D431" s="2" t="str">
        <f>"6860405016109"</f>
        <v>6860405016109</v>
      </c>
      <c r="E431" s="2" t="s">
        <v>126</v>
      </c>
      <c r="F431" s="3"/>
    </row>
    <row r="432" spans="1:6" ht="25.5" customHeight="1">
      <c r="A432" s="2" t="str">
        <f>"胡文琦"</f>
        <v>胡文琦</v>
      </c>
      <c r="B432" s="2" t="str">
        <f t="shared" si="26"/>
        <v>501650</v>
      </c>
      <c r="C432" s="2" t="str">
        <f t="shared" si="25"/>
        <v>《专业知识》</v>
      </c>
      <c r="D432" s="2" t="str">
        <f>"6860405016110"</f>
        <v>6860405016110</v>
      </c>
      <c r="E432" s="2" t="s">
        <v>178</v>
      </c>
      <c r="F432" s="3"/>
    </row>
  </sheetData>
  <sheetProtection password="DD56" sheet="1"/>
  <autoFilter ref="A2:F432"/>
  <mergeCells count="1">
    <mergeCell ref="A1:F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sgk</cp:lastModifiedBy>
  <dcterms:created xsi:type="dcterms:W3CDTF">2006-09-16T00:00:00Z</dcterms:created>
  <dcterms:modified xsi:type="dcterms:W3CDTF">2016-06-12T02:22:08Z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